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73" i="3" s="1"/>
  <c r="H162"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G65" i="37" s="1"/>
  <c r="D65" i="37"/>
  <c r="B66" i="37"/>
  <c r="C66" i="37"/>
  <c r="D66" i="37"/>
  <c r="G66" i="37" s="1"/>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G77" i="37" s="1"/>
  <c r="C77" i="37"/>
  <c r="D77" i="37"/>
  <c r="B78" i="37"/>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G85" i="37" s="1"/>
  <c r="C85" i="37"/>
  <c r="D85" i="37"/>
  <c r="B86" i="37"/>
  <c r="C86" i="37"/>
  <c r="D86" i="37"/>
  <c r="B87" i="37"/>
  <c r="C87" i="37"/>
  <c r="D87" i="37"/>
  <c r="B88" i="37"/>
  <c r="C88" i="37"/>
  <c r="D88" i="37"/>
  <c r="B89" i="37"/>
  <c r="G89" i="37" s="1"/>
  <c r="C89" i="37"/>
  <c r="D89" i="37"/>
  <c r="B90" i="37"/>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C127" i="37"/>
  <c r="D127" i="37"/>
  <c r="B128" i="37"/>
  <c r="B129" i="37"/>
  <c r="C129" i="37"/>
  <c r="D129" i="37"/>
  <c r="B130" i="37"/>
  <c r="G130" i="37" s="1"/>
  <c r="C130" i="37"/>
  <c r="D130" i="37"/>
  <c r="B131" i="37"/>
  <c r="B132" i="37"/>
  <c r="B133" i="37"/>
  <c r="C133" i="37"/>
  <c r="D133" i="37"/>
  <c r="B134" i="37"/>
  <c r="C134" i="37"/>
  <c r="D134" i="37"/>
  <c r="B135" i="37"/>
  <c r="C135" i="37"/>
  <c r="D135" i="37"/>
  <c r="B136" i="37"/>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G163" i="37" s="1"/>
  <c r="B164" i="37"/>
  <c r="C164" i="37"/>
  <c r="D164" i="37"/>
  <c r="G164" i="37" s="1"/>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G174" i="37" s="1"/>
  <c r="C174" i="37"/>
  <c r="D174" i="37"/>
  <c r="B175" i="37"/>
  <c r="B176" i="37"/>
  <c r="C176" i="37"/>
  <c r="D176" i="37"/>
  <c r="B177" i="37"/>
  <c r="C177" i="37"/>
  <c r="D177" i="37"/>
  <c r="B178" i="37"/>
  <c r="C178" i="37"/>
  <c r="D178" i="37"/>
  <c r="B179" i="37"/>
  <c r="C179" i="37"/>
  <c r="D179" i="37"/>
  <c r="B180" i="37"/>
  <c r="G180" i="37" s="1"/>
  <c r="C180" i="37"/>
  <c r="D180" i="37"/>
  <c r="B181" i="37"/>
  <c r="C181" i="37"/>
  <c r="D181" i="37"/>
  <c r="B182" i="37"/>
  <c r="C182" i="37"/>
  <c r="D182" i="37"/>
  <c r="B183" i="37"/>
  <c r="C183" i="37"/>
  <c r="D183" i="37"/>
  <c r="B184" i="37"/>
  <c r="C184" i="37"/>
  <c r="D184" i="37"/>
  <c r="B185" i="37"/>
  <c r="C185" i="37"/>
  <c r="D185" i="37"/>
  <c r="B186" i="37"/>
  <c r="B187" i="37"/>
  <c r="C187" i="37"/>
  <c r="D187" i="37"/>
  <c r="B188" i="37"/>
  <c r="G188" i="37" s="1"/>
  <c r="C188" i="37"/>
  <c r="D188" i="37"/>
  <c r="B189" i="37"/>
  <c r="C189" i="37"/>
  <c r="D189" i="37"/>
  <c r="B190" i="37"/>
  <c r="C190" i="37"/>
  <c r="D190" i="37"/>
  <c r="B191" i="37"/>
  <c r="C191" i="37"/>
  <c r="D191" i="37"/>
  <c r="B192" i="37"/>
  <c r="G192" i="37" s="1"/>
  <c r="C192" i="37"/>
  <c r="D192" i="37"/>
  <c r="B193" i="37"/>
  <c r="C193" i="37"/>
  <c r="D193" i="37"/>
  <c r="B194" i="37"/>
  <c r="B195" i="37"/>
  <c r="B196" i="37"/>
  <c r="C196" i="37"/>
  <c r="G196" i="37" s="1"/>
  <c r="D196" i="37"/>
  <c r="B197" i="37"/>
  <c r="C197" i="37"/>
  <c r="D197" i="37"/>
  <c r="B198" i="37"/>
  <c r="C198" i="37"/>
  <c r="D198" i="37"/>
  <c r="B199" i="37"/>
  <c r="C199" i="37"/>
  <c r="G199" i="37" s="1"/>
  <c r="D199" i="37"/>
  <c r="B200" i="37"/>
  <c r="B201" i="37"/>
  <c r="G201" i="37" s="1"/>
  <c r="C201" i="37"/>
  <c r="D201" i="37"/>
  <c r="B202" i="37"/>
  <c r="C202" i="37"/>
  <c r="D202" i="37"/>
  <c r="B203" i="37"/>
  <c r="C203" i="37"/>
  <c r="D203" i="37"/>
  <c r="B204" i="37"/>
  <c r="G204" i="37" s="1"/>
  <c r="C204" i="37"/>
  <c r="D204" i="37"/>
  <c r="B205" i="37"/>
  <c r="G205" i="37" s="1"/>
  <c r="C205" i="37"/>
  <c r="D205" i="37"/>
  <c r="B206" i="37"/>
  <c r="C206" i="37"/>
  <c r="D206" i="37"/>
  <c r="B207" i="37"/>
  <c r="C207" i="37"/>
  <c r="D207" i="37"/>
  <c r="B208" i="37"/>
  <c r="B209" i="37"/>
  <c r="C209" i="37"/>
  <c r="D209" i="37"/>
  <c r="B210" i="37"/>
  <c r="G210" i="37" s="1"/>
  <c r="C210" i="37"/>
  <c r="D210" i="37"/>
  <c r="B211" i="37"/>
  <c r="G211" i="37" s="1"/>
  <c r="C211" i="37"/>
  <c r="D211" i="37"/>
  <c r="B212" i="37"/>
  <c r="G212" i="37" s="1"/>
  <c r="C212" i="37"/>
  <c r="D212" i="37"/>
  <c r="B213" i="37"/>
  <c r="B214" i="37"/>
  <c r="B215" i="37"/>
  <c r="C215" i="37"/>
  <c r="G215" i="37" s="1"/>
  <c r="D215" i="37"/>
  <c r="B216" i="37"/>
  <c r="C216" i="37"/>
  <c r="G216" i="37" s="1"/>
  <c r="D216" i="37"/>
  <c r="B217" i="37"/>
  <c r="B218" i="37"/>
  <c r="C218" i="37"/>
  <c r="D218" i="37"/>
  <c r="B219" i="37"/>
  <c r="C219" i="37"/>
  <c r="D219" i="37"/>
  <c r="B220" i="37"/>
  <c r="G220" i="37" s="1"/>
  <c r="C220" i="37"/>
  <c r="D220" i="37"/>
  <c r="B221" i="37"/>
  <c r="G221" i="37" s="1"/>
  <c r="C221" i="37"/>
  <c r="D221" i="37"/>
  <c r="B222" i="37"/>
  <c r="B223" i="37"/>
  <c r="B224" i="37"/>
  <c r="C224" i="37"/>
  <c r="D224" i="37"/>
  <c r="G224" i="37"/>
  <c r="B225" i="37"/>
  <c r="C225" i="37"/>
  <c r="D225" i="37"/>
  <c r="G225" i="37"/>
  <c r="B226" i="37"/>
  <c r="B227" i="37"/>
  <c r="C227" i="37"/>
  <c r="D227" i="37"/>
  <c r="B228" i="37"/>
  <c r="C228" i="37"/>
  <c r="D228" i="37"/>
  <c r="B229" i="37"/>
  <c r="B230" i="37"/>
  <c r="G230" i="37" s="1"/>
  <c r="C230" i="37"/>
  <c r="D230" i="37"/>
  <c r="B231" i="37"/>
  <c r="G231" i="37" s="1"/>
  <c r="C231" i="37"/>
  <c r="D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G240" i="37" s="1"/>
  <c r="D240" i="37"/>
  <c r="B241" i="37"/>
  <c r="C241" i="37"/>
  <c r="G241" i="37" s="1"/>
  <c r="D241" i="37"/>
  <c r="B242" i="37"/>
  <c r="B243" i="37"/>
  <c r="C243" i="37"/>
  <c r="D243" i="37"/>
  <c r="B244" i="37"/>
  <c r="C244" i="37"/>
  <c r="D244" i="37"/>
  <c r="B245" i="37"/>
  <c r="G245" i="37" s="1"/>
  <c r="C245" i="37"/>
  <c r="D245" i="37"/>
  <c r="B246" i="37"/>
  <c r="G246" i="37" s="1"/>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G257" i="37" s="1"/>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C269" i="37"/>
  <c r="D269" i="37"/>
  <c r="B270" i="37"/>
  <c r="C270" i="37"/>
  <c r="D270" i="37"/>
  <c r="B271" i="37"/>
  <c r="G271" i="37" s="1"/>
  <c r="C271" i="37"/>
  <c r="D271" i="37"/>
  <c r="B272" i="37"/>
  <c r="G272" i="37" s="1"/>
  <c r="C272" i="37"/>
  <c r="D272" i="37"/>
  <c r="B273" i="37"/>
  <c r="B274" i="37"/>
  <c r="G274" i="37" s="1"/>
  <c r="C274" i="37"/>
  <c r="D274" i="37"/>
  <c r="B275" i="37"/>
  <c r="C275" i="37"/>
  <c r="D275" i="37"/>
  <c r="B276" i="37"/>
  <c r="C276" i="37"/>
  <c r="D276" i="37"/>
  <c r="B277" i="37"/>
  <c r="G277" i="37" s="1"/>
  <c r="C277" i="37"/>
  <c r="D277" i="37"/>
  <c r="B278" i="37"/>
  <c r="G278" i="37" s="1"/>
  <c r="C278" i="37"/>
  <c r="D278" i="37"/>
  <c r="B279" i="37"/>
  <c r="C279" i="37"/>
  <c r="D279" i="37"/>
  <c r="B280" i="37"/>
  <c r="B281" i="37"/>
  <c r="B282" i="37"/>
  <c r="B283" i="37"/>
  <c r="B284" i="37"/>
  <c r="B285" i="37"/>
  <c r="C285" i="37"/>
  <c r="D285" i="37"/>
  <c r="B286" i="37"/>
  <c r="C286" i="37"/>
  <c r="D286" i="37"/>
  <c r="B287" i="37"/>
  <c r="G287" i="37" s="1"/>
  <c r="C287" i="37"/>
  <c r="D287" i="37"/>
  <c r="B288" i="37"/>
  <c r="G288" i="37" s="1"/>
  <c r="C288" i="37"/>
  <c r="D288" i="37"/>
  <c r="B289" i="37"/>
  <c r="G289" i="37" s="1"/>
  <c r="C289" i="37"/>
  <c r="D289" i="37"/>
  <c r="B290" i="37"/>
  <c r="B291" i="37"/>
  <c r="B292" i="37"/>
  <c r="B293" i="37"/>
  <c r="G293" i="37" s="1"/>
  <c r="C293" i="37"/>
  <c r="D293" i="37"/>
  <c r="B294" i="37"/>
  <c r="G294" i="37" s="1"/>
  <c r="C294" i="37"/>
  <c r="D294" i="37"/>
  <c r="B295" i="37"/>
  <c r="C295" i="37"/>
  <c r="D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C305" i="37"/>
  <c r="D305" i="37"/>
  <c r="B306" i="37"/>
  <c r="C306" i="37"/>
  <c r="D306" i="37"/>
  <c r="B307" i="37"/>
  <c r="G307" i="37" s="1"/>
  <c r="C307" i="37"/>
  <c r="D307" i="37"/>
  <c r="B308" i="37"/>
  <c r="G308" i="37" s="1"/>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G325" i="37" s="1"/>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G345" i="37" s="1"/>
  <c r="B346" i="37"/>
  <c r="C346" i="37"/>
  <c r="D346" i="37"/>
  <c r="G346" i="37" s="1"/>
  <c r="B347" i="37"/>
  <c r="C347" i="37"/>
  <c r="D347" i="37"/>
  <c r="B348" i="37"/>
  <c r="B349" i="37"/>
  <c r="C349" i="37"/>
  <c r="D349" i="37"/>
  <c r="B350" i="37"/>
  <c r="C350" i="37"/>
  <c r="D350" i="37"/>
  <c r="B351" i="37"/>
  <c r="C351" i="37"/>
  <c r="D351" i="37"/>
  <c r="G351" i="37" s="1"/>
  <c r="B352" i="37"/>
  <c r="C352" i="37"/>
  <c r="D352" i="37"/>
  <c r="G352" i="37" s="1"/>
  <c r="B353" i="37"/>
  <c r="C353" i="37"/>
  <c r="D353" i="37"/>
  <c r="B354" i="37"/>
  <c r="C354" i="37"/>
  <c r="D354" i="37"/>
  <c r="B355" i="37"/>
  <c r="B356" i="37"/>
  <c r="B357" i="37"/>
  <c r="C357" i="37"/>
  <c r="D357" i="37"/>
  <c r="B358" i="37"/>
  <c r="C358" i="37"/>
  <c r="D358" i="37"/>
  <c r="B359" i="37"/>
  <c r="C359" i="37"/>
  <c r="D359" i="37"/>
  <c r="G359" i="37" s="1"/>
  <c r="B360" i="37"/>
  <c r="C360" i="37"/>
  <c r="D360" i="37"/>
  <c r="G360" i="37" s="1"/>
  <c r="B361" i="37"/>
  <c r="B362" i="37"/>
  <c r="C362" i="37"/>
  <c r="D362" i="37"/>
  <c r="G362" i="37" s="1"/>
  <c r="B363" i="37"/>
  <c r="C363" i="37"/>
  <c r="D363" i="37"/>
  <c r="B364" i="37"/>
  <c r="C364" i="37"/>
  <c r="D364" i="37"/>
  <c r="B365" i="37"/>
  <c r="C365" i="37"/>
  <c r="D365" i="37"/>
  <c r="G365" i="37" s="1"/>
  <c r="B366" i="37"/>
  <c r="C366" i="37"/>
  <c r="D366" i="37"/>
  <c r="G366" i="37" s="1"/>
  <c r="B367" i="37"/>
  <c r="C367" i="37"/>
  <c r="D367" i="37"/>
  <c r="B368" i="37"/>
  <c r="C368" i="37"/>
  <c r="D368" i="37"/>
  <c r="B369" i="37"/>
  <c r="C369" i="37"/>
  <c r="D369" i="37"/>
  <c r="G369" i="37" s="1"/>
  <c r="B370" i="37"/>
  <c r="B371" i="37"/>
  <c r="C371" i="37"/>
  <c r="D371" i="37"/>
  <c r="G371" i="37" s="1"/>
  <c r="B372" i="37"/>
  <c r="C372" i="37"/>
  <c r="D372" i="37"/>
  <c r="G372" i="37" s="1"/>
  <c r="B373" i="37"/>
  <c r="C373" i="37"/>
  <c r="D373" i="37"/>
  <c r="B374" i="37"/>
  <c r="C374" i="37"/>
  <c r="D374" i="37"/>
  <c r="B375" i="37"/>
  <c r="B376" i="37"/>
  <c r="C376" i="37"/>
  <c r="D376" i="37"/>
  <c r="B377" i="37"/>
  <c r="C377" i="37"/>
  <c r="D377" i="37"/>
  <c r="G377" i="37" s="1"/>
  <c r="B378" i="37"/>
  <c r="C378" i="37"/>
  <c r="D378" i="37"/>
  <c r="G378" i="37" s="1"/>
  <c r="B379" i="37"/>
  <c r="C379" i="37"/>
  <c r="D379" i="37"/>
  <c r="B380" i="37"/>
  <c r="B381" i="37"/>
  <c r="C381" i="37"/>
  <c r="D381" i="37"/>
  <c r="B382" i="37"/>
  <c r="C382" i="37"/>
  <c r="D382" i="37"/>
  <c r="B383" i="37"/>
  <c r="B384" i="37"/>
  <c r="C384" i="37"/>
  <c r="D384" i="37"/>
  <c r="B385" i="37"/>
  <c r="C385" i="37"/>
  <c r="D385" i="37"/>
  <c r="G385" i="37" s="1"/>
  <c r="B386" i="37"/>
  <c r="C386" i="37"/>
  <c r="D386" i="37"/>
  <c r="G386" i="37" s="1"/>
  <c r="B387" i="37"/>
  <c r="C387" i="37"/>
  <c r="D387" i="37"/>
  <c r="B388" i="37"/>
  <c r="B389" i="37"/>
  <c r="B390" i="37"/>
  <c r="C390" i="37"/>
  <c r="D390" i="37"/>
  <c r="G390" i="37" s="1"/>
  <c r="B391" i="37"/>
  <c r="C391" i="37"/>
  <c r="D391" i="37"/>
  <c r="B392" i="37"/>
  <c r="B393" i="37"/>
  <c r="C393" i="37"/>
  <c r="D393" i="37"/>
  <c r="B394" i="37"/>
  <c r="B395" i="37"/>
  <c r="G395" i="37" s="1"/>
  <c r="C395" i="37"/>
  <c r="D395" i="37"/>
  <c r="B396" i="37"/>
  <c r="G396" i="37" s="1"/>
  <c r="C396" i="37"/>
  <c r="D396" i="37"/>
  <c r="B397" i="37"/>
  <c r="G397" i="37" s="1"/>
  <c r="C397" i="37"/>
  <c r="D397" i="37"/>
  <c r="B398" i="37"/>
  <c r="G398" i="37" s="1"/>
  <c r="C398" i="37"/>
  <c r="D398" i="37"/>
  <c r="B399" i="37"/>
  <c r="B400" i="37"/>
  <c r="B401" i="37"/>
  <c r="G401" i="37" s="1"/>
  <c r="C401" i="37"/>
  <c r="D401" i="37"/>
  <c r="B402" i="37"/>
  <c r="G402" i="37" s="1"/>
  <c r="C402" i="37"/>
  <c r="D402" i="37"/>
  <c r="B403" i="37"/>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G419" i="37" s="1"/>
  <c r="B420" i="37"/>
  <c r="C420" i="37"/>
  <c r="D420" i="37"/>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G436" i="37" s="1"/>
  <c r="C436" i="37"/>
  <c r="D436" i="37"/>
  <c r="B437" i="37"/>
  <c r="C437" i="37"/>
  <c r="D437" i="37"/>
  <c r="B438" i="37"/>
  <c r="B439" i="37"/>
  <c r="C439" i="37"/>
  <c r="D439" i="37"/>
  <c r="B440" i="37"/>
  <c r="C440" i="37"/>
  <c r="D440" i="37"/>
  <c r="G440" i="37" s="1"/>
  <c r="B441" i="37"/>
  <c r="C441" i="37"/>
  <c r="D441" i="37"/>
  <c r="G441" i="37" s="1"/>
  <c r="B442" i="37"/>
  <c r="C442" i="37"/>
  <c r="D442" i="37"/>
  <c r="B443" i="37"/>
  <c r="C443" i="37"/>
  <c r="D443" i="37"/>
  <c r="B444" i="37"/>
  <c r="C444" i="37"/>
  <c r="D444" i="37"/>
  <c r="G444" i="37" s="1"/>
  <c r="B445" i="37"/>
  <c r="C445" i="37"/>
  <c r="D445" i="37"/>
  <c r="G445" i="37" s="1"/>
  <c r="B446" i="37"/>
  <c r="B447" i="37"/>
  <c r="C447" i="37"/>
  <c r="D447" i="37"/>
  <c r="G447" i="37"/>
  <c r="B448" i="37"/>
  <c r="C448" i="37"/>
  <c r="D448" i="37"/>
  <c r="G448" i="37"/>
  <c r="B449" i="37"/>
  <c r="C449" i="37"/>
  <c r="D449" i="37"/>
  <c r="G449" i="37"/>
  <c r="B450" i="37"/>
  <c r="B451" i="37"/>
  <c r="B452" i="37"/>
  <c r="C452" i="37"/>
  <c r="D452" i="37"/>
  <c r="B453" i="37"/>
  <c r="C453" i="37"/>
  <c r="D453" i="37"/>
  <c r="B454" i="37"/>
  <c r="B455" i="37"/>
  <c r="C455" i="37"/>
  <c r="D455" i="37"/>
  <c r="B456" i="37"/>
  <c r="C456" i="37"/>
  <c r="D456" i="37"/>
  <c r="B457" i="37"/>
  <c r="B458" i="37"/>
  <c r="G458" i="37" s="1"/>
  <c r="C458" i="37"/>
  <c r="D458" i="37"/>
  <c r="B459" i="37"/>
  <c r="G459" i="37" s="1"/>
  <c r="C459" i="37"/>
  <c r="D459" i="37"/>
  <c r="B460" i="37"/>
  <c r="B461" i="37"/>
  <c r="G461" i="37" s="1"/>
  <c r="C461" i="37"/>
  <c r="D461" i="37"/>
  <c r="B462" i="37"/>
  <c r="G462" i="37" s="1"/>
  <c r="C462" i="37"/>
  <c r="D462" i="37"/>
  <c r="B463" i="37"/>
  <c r="B464" i="37"/>
  <c r="B465" i="37"/>
  <c r="C465" i="37"/>
  <c r="D465" i="37"/>
  <c r="G465" i="37" s="1"/>
  <c r="B466" i="37"/>
  <c r="C466" i="37"/>
  <c r="D466" i="37"/>
  <c r="G466" i="37" s="1"/>
  <c r="B467" i="37"/>
  <c r="C467" i="37"/>
  <c r="D467" i="37"/>
  <c r="B468" i="37"/>
  <c r="C468" i="37"/>
  <c r="D468" i="37"/>
  <c r="B469" i="37"/>
  <c r="B470" i="37"/>
  <c r="G470" i="37" s="1"/>
  <c r="C470" i="37"/>
  <c r="D470" i="37"/>
  <c r="B471" i="37"/>
  <c r="G471" i="37" s="1"/>
  <c r="C471" i="37"/>
  <c r="D471" i="37"/>
  <c r="B472" i="37"/>
  <c r="B473" i="37"/>
  <c r="G473" i="37" s="1"/>
  <c r="C473" i="37"/>
  <c r="D473" i="37"/>
  <c r="B474" i="37"/>
  <c r="G474" i="37" s="1"/>
  <c r="C474" i="37"/>
  <c r="D474" i="37"/>
  <c r="B475" i="37"/>
  <c r="B476" i="37"/>
  <c r="B477" i="37"/>
  <c r="C477" i="37"/>
  <c r="D477" i="37"/>
  <c r="G477" i="37" s="1"/>
  <c r="B478" i="37"/>
  <c r="C478" i="37"/>
  <c r="D478" i="37"/>
  <c r="G478" i="37" s="1"/>
  <c r="B479" i="37"/>
  <c r="C479" i="37"/>
  <c r="D479" i="37"/>
  <c r="B480" i="37"/>
  <c r="C480" i="37"/>
  <c r="D480" i="37"/>
  <c r="B481" i="37"/>
  <c r="B482" i="37"/>
  <c r="C482" i="37"/>
  <c r="D482" i="37"/>
  <c r="B483" i="37"/>
  <c r="C483" i="37"/>
  <c r="D483" i="37"/>
  <c r="B484" i="37"/>
  <c r="G484" i="37" s="1"/>
  <c r="C484" i="37"/>
  <c r="D484" i="37"/>
  <c r="B485" i="37"/>
  <c r="G485" i="37" s="1"/>
  <c r="C485" i="37"/>
  <c r="D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G500" i="37" s="1"/>
  <c r="B501" i="37"/>
  <c r="C501" i="37"/>
  <c r="D501" i="37"/>
  <c r="B502" i="37"/>
  <c r="C502" i="37"/>
  <c r="D502" i="37"/>
  <c r="B503" i="37"/>
  <c r="C503" i="37"/>
  <c r="D503" i="37"/>
  <c r="G503" i="37" s="1"/>
  <c r="B504" i="37"/>
  <c r="C504" i="37"/>
  <c r="D504" i="37"/>
  <c r="G504" i="37" s="1"/>
  <c r="B505" i="37"/>
  <c r="C505" i="37"/>
  <c r="D505" i="37"/>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B516" i="37"/>
  <c r="B517" i="37"/>
  <c r="G517" i="37" s="1"/>
  <c r="C517" i="37"/>
  <c r="D517" i="37"/>
  <c r="B518" i="37"/>
  <c r="C518" i="37"/>
  <c r="D518" i="37"/>
  <c r="B519" i="37"/>
  <c r="B520" i="37"/>
  <c r="B521" i="37"/>
  <c r="B522" i="37"/>
  <c r="C522" i="37"/>
  <c r="D522" i="37"/>
  <c r="G522" i="37" s="1"/>
  <c r="B523" i="37"/>
  <c r="C523" i="37"/>
  <c r="D523" i="37"/>
  <c r="G523" i="37" s="1"/>
  <c r="B524" i="37"/>
  <c r="C524" i="37"/>
  <c r="D524" i="37"/>
  <c r="B525" i="37"/>
  <c r="C525" i="37"/>
  <c r="D525" i="37"/>
  <c r="B526" i="37"/>
  <c r="B527" i="37"/>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G535" i="37" s="1"/>
  <c r="B536" i="37"/>
  <c r="C536" i="37"/>
  <c r="D536" i="37"/>
  <c r="G536" i="37" s="1"/>
  <c r="B537" i="37"/>
  <c r="C537" i="37"/>
  <c r="D537" i="37"/>
  <c r="G537" i="37" s="1"/>
  <c r="B538" i="37"/>
  <c r="C538" i="37"/>
  <c r="D538" i="37"/>
  <c r="G538" i="37" s="1"/>
  <c r="B539" i="37"/>
  <c r="C539" i="37"/>
  <c r="D539" i="37"/>
  <c r="G539" i="37" s="1"/>
  <c r="B540" i="37"/>
  <c r="C540" i="37"/>
  <c r="D540" i="37"/>
  <c r="G540" i="37" s="1"/>
  <c r="B541" i="37"/>
  <c r="B542" i="37"/>
  <c r="C542" i="37"/>
  <c r="D542" i="37"/>
  <c r="B543" i="37"/>
  <c r="C543" i="37"/>
  <c r="D543" i="37"/>
  <c r="G543" i="37" s="1"/>
  <c r="B544" i="37"/>
  <c r="C544" i="37"/>
  <c r="D544" i="37"/>
  <c r="B545" i="37"/>
  <c r="C545" i="37"/>
  <c r="D545" i="37"/>
  <c r="B546" i="37"/>
  <c r="B547" i="37"/>
  <c r="G547" i="37" s="1"/>
  <c r="C547" i="37"/>
  <c r="D547" i="37"/>
  <c r="B548" i="37"/>
  <c r="C548" i="37"/>
  <c r="D548" i="37"/>
  <c r="B549" i="37"/>
  <c r="C549" i="37"/>
  <c r="D549" i="37"/>
  <c r="B550" i="37"/>
  <c r="C550" i="37"/>
  <c r="D550" i="37"/>
  <c r="B551" i="37"/>
  <c r="G551" i="37" s="1"/>
  <c r="C551" i="37"/>
  <c r="D551" i="37"/>
  <c r="B552" i="37"/>
  <c r="C552" i="37"/>
  <c r="D552" i="37"/>
  <c r="B553" i="37"/>
  <c r="C553" i="37"/>
  <c r="D553" i="37"/>
  <c r="B554" i="37"/>
  <c r="B555" i="37"/>
  <c r="C555" i="37"/>
  <c r="G555" i="37" s="1"/>
  <c r="D555" i="37"/>
  <c r="B556" i="37"/>
  <c r="C556" i="37"/>
  <c r="G556" i="37" s="1"/>
  <c r="D556" i="37"/>
  <c r="B557" i="37"/>
  <c r="C557" i="37"/>
  <c r="G557" i="37" s="1"/>
  <c r="D557" i="37"/>
  <c r="B558" i="37"/>
  <c r="B559" i="37"/>
  <c r="B560" i="37"/>
  <c r="C560" i="37"/>
  <c r="D560" i="37"/>
  <c r="B561" i="37"/>
  <c r="C561" i="37"/>
  <c r="D561" i="37"/>
  <c r="B562" i="37"/>
  <c r="B563" i="37"/>
  <c r="G563" i="37" s="1"/>
  <c r="C563" i="37"/>
  <c r="D563" i="37"/>
  <c r="B564" i="37"/>
  <c r="G564" i="37" s="1"/>
  <c r="C564" i="37"/>
  <c r="D564" i="37"/>
  <c r="B565" i="37"/>
  <c r="B566" i="37"/>
  <c r="C566" i="37"/>
  <c r="D566" i="37"/>
  <c r="G566" i="37"/>
  <c r="B567" i="37"/>
  <c r="C567" i="37"/>
  <c r="D567" i="37"/>
  <c r="G567" i="37"/>
  <c r="B568" i="37"/>
  <c r="B569" i="37"/>
  <c r="C569" i="37"/>
  <c r="D569" i="37"/>
  <c r="B570" i="37"/>
  <c r="G570" i="37" s="1"/>
  <c r="C570" i="37"/>
  <c r="D570" i="37"/>
  <c r="B571" i="37"/>
  <c r="B572" i="37"/>
  <c r="B573" i="37"/>
  <c r="C573" i="37"/>
  <c r="D573" i="37"/>
  <c r="G573" i="37"/>
  <c r="B574" i="37"/>
  <c r="C574" i="37"/>
  <c r="D574" i="37"/>
  <c r="G574" i="37"/>
  <c r="B575" i="37"/>
  <c r="C575" i="37"/>
  <c r="D575" i="37"/>
  <c r="G575" i="37"/>
  <c r="B576" i="37"/>
  <c r="B577" i="37"/>
  <c r="C577" i="37"/>
  <c r="D577" i="37"/>
  <c r="B578" i="37"/>
  <c r="B579" i="37"/>
  <c r="C579" i="37"/>
  <c r="D579" i="37"/>
  <c r="B580" i="37"/>
  <c r="C580" i="37"/>
  <c r="D580" i="37"/>
  <c r="B581" i="37"/>
  <c r="B582" i="37"/>
  <c r="C582" i="37"/>
  <c r="D582" i="37"/>
  <c r="B583" i="37"/>
  <c r="C583" i="37"/>
  <c r="D583" i="37"/>
  <c r="G583" i="37" s="1"/>
  <c r="B584" i="37"/>
  <c r="B585" i="37"/>
  <c r="B586" i="37"/>
  <c r="C586" i="37"/>
  <c r="G586" i="37" s="1"/>
  <c r="D586" i="37"/>
  <c r="B587" i="37"/>
  <c r="C587" i="37"/>
  <c r="G587" i="37" s="1"/>
  <c r="D587" i="37"/>
  <c r="B588" i="37"/>
  <c r="C588" i="37"/>
  <c r="G588" i="37" s="1"/>
  <c r="D588" i="37"/>
  <c r="B589" i="37"/>
  <c r="C589" i="37"/>
  <c r="G589" i="37" s="1"/>
  <c r="D589" i="37"/>
  <c r="B590" i="37"/>
  <c r="B591" i="37"/>
  <c r="G591" i="37" s="1"/>
  <c r="C591" i="37"/>
  <c r="D591" i="37"/>
  <c r="B592" i="37"/>
  <c r="G592" i="37" s="1"/>
  <c r="C592" i="37"/>
  <c r="D592" i="37"/>
  <c r="B593" i="37"/>
  <c r="G593" i="37" s="1"/>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G605" i="37" s="1"/>
  <c r="C605" i="37"/>
  <c r="D605" i="37"/>
  <c r="B606" i="37"/>
  <c r="C606" i="37"/>
  <c r="D606" i="37"/>
  <c r="B607" i="37"/>
  <c r="C607" i="37"/>
  <c r="D607" i="37"/>
  <c r="B608" i="37"/>
  <c r="B609" i="37"/>
  <c r="C609" i="37"/>
  <c r="G609" i="37" s="1"/>
  <c r="D609" i="37"/>
  <c r="B610" i="37"/>
  <c r="C610" i="37"/>
  <c r="G610" i="37" s="1"/>
  <c r="D610" i="37"/>
  <c r="B611" i="37"/>
  <c r="C611" i="37"/>
  <c r="G611" i="37" s="1"/>
  <c r="D611" i="37"/>
  <c r="B612" i="37"/>
  <c r="C612" i="37"/>
  <c r="G612" i="37" s="1"/>
  <c r="D612" i="37"/>
  <c r="B613" i="37"/>
  <c r="C613" i="37"/>
  <c r="G613" i="37" s="1"/>
  <c r="D613" i="37"/>
  <c r="B614" i="37"/>
  <c r="C614" i="37"/>
  <c r="G614" i="37" s="1"/>
  <c r="D614" i="37"/>
  <c r="B615" i="37"/>
  <c r="C615" i="37"/>
  <c r="G615" i="37" s="1"/>
  <c r="D615" i="37"/>
  <c r="B616" i="37"/>
  <c r="B617" i="37"/>
  <c r="B618" i="37"/>
  <c r="C618" i="37"/>
  <c r="D618" i="37"/>
  <c r="G618" i="37"/>
  <c r="B619" i="37"/>
  <c r="C619" i="37"/>
  <c r="D619" i="37"/>
  <c r="G619" i="37"/>
  <c r="B620" i="37"/>
  <c r="B621" i="37"/>
  <c r="C621" i="37"/>
  <c r="D621" i="37"/>
  <c r="B622" i="37"/>
  <c r="G622" i="37" s="1"/>
  <c r="C622" i="37"/>
  <c r="D622" i="37"/>
  <c r="B623" i="37"/>
  <c r="B624" i="37"/>
  <c r="C624" i="37"/>
  <c r="D624" i="37"/>
  <c r="G624" i="37"/>
  <c r="B625" i="37"/>
  <c r="C625" i="37"/>
  <c r="D625" i="37"/>
  <c r="G625" i="37"/>
  <c r="B626" i="37"/>
  <c r="B627" i="37"/>
  <c r="B628" i="37"/>
  <c r="C628" i="37"/>
  <c r="G628" i="37" s="1"/>
  <c r="D628" i="37"/>
  <c r="B629" i="37"/>
  <c r="C629" i="37"/>
  <c r="D629" i="37"/>
  <c r="B630" i="37"/>
  <c r="B631" i="37"/>
  <c r="B632" i="37"/>
  <c r="B633" i="37"/>
  <c r="B634" i="37"/>
  <c r="B635" i="37"/>
  <c r="B636" i="37"/>
  <c r="B637" i="37"/>
  <c r="B638" i="37"/>
  <c r="C638" i="37"/>
  <c r="G638" i="37" s="1"/>
  <c r="D638" i="37"/>
  <c r="B639" i="37"/>
  <c r="C639" i="37"/>
  <c r="D639" i="37"/>
  <c r="B640" i="37"/>
  <c r="C640" i="37"/>
  <c r="D640" i="37"/>
  <c r="B641" i="37"/>
  <c r="C641" i="37"/>
  <c r="D641" i="37"/>
  <c r="B642" i="37"/>
  <c r="B643" i="37"/>
  <c r="G643" i="37" s="1"/>
  <c r="C643" i="37"/>
  <c r="D643" i="37"/>
  <c r="B644" i="37"/>
  <c r="C644" i="37"/>
  <c r="D644" i="37"/>
  <c r="B645" i="37"/>
  <c r="C645" i="37"/>
  <c r="D645" i="37"/>
  <c r="B646" i="37"/>
  <c r="C646" i="37"/>
  <c r="D646" i="37"/>
  <c r="B647" i="37"/>
  <c r="G647" i="37" s="1"/>
  <c r="C647" i="37"/>
  <c r="D647" i="37"/>
  <c r="B648" i="37"/>
  <c r="C648" i="37"/>
  <c r="D648" i="37"/>
  <c r="B649" i="37"/>
  <c r="C649" i="37"/>
  <c r="D649" i="37"/>
  <c r="B650" i="37"/>
  <c r="G650" i="37" s="1"/>
  <c r="C650" i="37"/>
  <c r="D650" i="37"/>
  <c r="B651" i="37"/>
  <c r="C651" i="37"/>
  <c r="D651" i="37"/>
  <c r="B652" i="37"/>
  <c r="C652" i="37"/>
  <c r="D652" i="37"/>
  <c r="B653" i="37"/>
  <c r="C653" i="37"/>
  <c r="D653" i="37"/>
  <c r="B654" i="37"/>
  <c r="G654" i="37" s="1"/>
  <c r="C654" i="37"/>
  <c r="D654" i="37"/>
  <c r="B655" i="37"/>
  <c r="G655" i="37" s="1"/>
  <c r="C655" i="37"/>
  <c r="D655" i="37"/>
  <c r="B656" i="37"/>
  <c r="C656" i="37"/>
  <c r="D656" i="37"/>
  <c r="B657" i="37"/>
  <c r="C657" i="37"/>
  <c r="D657" i="37"/>
  <c r="B658" i="37"/>
  <c r="G658" i="37" s="1"/>
  <c r="C658" i="37"/>
  <c r="D658" i="37"/>
  <c r="B659" i="37"/>
  <c r="C659" i="37"/>
  <c r="D659" i="37"/>
  <c r="B660" i="37"/>
  <c r="C660" i="37"/>
  <c r="D660" i="37"/>
  <c r="B661" i="37"/>
  <c r="C661" i="37"/>
  <c r="D661" i="37"/>
  <c r="B662" i="37"/>
  <c r="G662" i="37" s="1"/>
  <c r="C662" i="37"/>
  <c r="D662" i="37"/>
  <c r="B663" i="37"/>
  <c r="G663" i="37" s="1"/>
  <c r="C663" i="37"/>
  <c r="D663" i="37"/>
  <c r="B664" i="37"/>
  <c r="C664" i="37"/>
  <c r="D664" i="37"/>
  <c r="B665" i="37"/>
  <c r="C665" i="37"/>
  <c r="D665" i="37"/>
  <c r="B666" i="37"/>
  <c r="C666" i="37"/>
  <c r="D666" i="37"/>
  <c r="B667" i="37"/>
  <c r="C667" i="37"/>
  <c r="D667" i="37"/>
  <c r="B668" i="37"/>
  <c r="C668" i="37"/>
  <c r="D668" i="37"/>
  <c r="B669" i="37"/>
  <c r="C669" i="37"/>
  <c r="D669" i="37"/>
  <c r="B670" i="37"/>
  <c r="G670" i="37" s="1"/>
  <c r="C670" i="37"/>
  <c r="D670" i="37"/>
  <c r="B671" i="37"/>
  <c r="G671" i="37" s="1"/>
  <c r="C671" i="37"/>
  <c r="D671" i="37"/>
  <c r="B672" i="37"/>
  <c r="C672" i="37"/>
  <c r="D672" i="37"/>
  <c r="B673" i="37"/>
  <c r="C673" i="37"/>
  <c r="D673" i="37"/>
  <c r="B674" i="37"/>
  <c r="G674" i="37" s="1"/>
  <c r="C674" i="37"/>
  <c r="D674" i="37"/>
  <c r="B675" i="37"/>
  <c r="G675" i="37" s="1"/>
  <c r="C675" i="37"/>
  <c r="D675" i="37"/>
  <c r="B676" i="37"/>
  <c r="C676" i="37"/>
  <c r="D676" i="37"/>
  <c r="B677" i="37"/>
  <c r="G677" i="37" s="1"/>
  <c r="C677" i="37"/>
  <c r="D677" i="37"/>
  <c r="B678" i="37"/>
  <c r="C678" i="37"/>
  <c r="D678" i="37"/>
  <c r="B679" i="37"/>
  <c r="G679" i="37" s="1"/>
  <c r="C679" i="37"/>
  <c r="D679" i="37"/>
  <c r="B680" i="37"/>
  <c r="C680" i="37"/>
  <c r="D680" i="37"/>
  <c r="B681" i="37"/>
  <c r="C681" i="37"/>
  <c r="D681" i="37"/>
  <c r="B682" i="37"/>
  <c r="C682" i="37"/>
  <c r="D682" i="37"/>
  <c r="B683" i="37"/>
  <c r="G683" i="37" s="1"/>
  <c r="C683" i="37"/>
  <c r="D683" i="37"/>
  <c r="B684" i="37"/>
  <c r="C684" i="37"/>
  <c r="D684" i="37"/>
  <c r="B685" i="37"/>
  <c r="C685" i="37"/>
  <c r="D685" i="37"/>
  <c r="B686" i="37"/>
  <c r="C686" i="37"/>
  <c r="D686" i="37"/>
  <c r="B687" i="37"/>
  <c r="G687" i="37" s="1"/>
  <c r="C687" i="37"/>
  <c r="D687" i="37"/>
  <c r="B688" i="37"/>
  <c r="C688" i="37"/>
  <c r="D688" i="37"/>
  <c r="B689" i="37"/>
  <c r="C689" i="37"/>
  <c r="D689" i="37"/>
  <c r="B690" i="37"/>
  <c r="C690" i="37"/>
  <c r="D690" i="37"/>
  <c r="B691" i="37"/>
  <c r="G691" i="37" s="1"/>
  <c r="C691" i="37"/>
  <c r="D691" i="37"/>
  <c r="B692" i="37"/>
  <c r="C692" i="37"/>
  <c r="D692" i="37"/>
  <c r="B693" i="37"/>
  <c r="C693" i="37"/>
  <c r="D693" i="37"/>
  <c r="B694" i="37"/>
  <c r="C694" i="37"/>
  <c r="D694" i="37"/>
  <c r="B695" i="37"/>
  <c r="G695" i="37" s="1"/>
  <c r="C695" i="37"/>
  <c r="D695" i="37"/>
  <c r="B696" i="37"/>
  <c r="C696" i="37"/>
  <c r="D696" i="37"/>
  <c r="B697" i="37"/>
  <c r="C697" i="37"/>
  <c r="D697" i="37"/>
  <c r="B698" i="37"/>
  <c r="C698" i="37"/>
  <c r="D698" i="37"/>
  <c r="B699" i="37"/>
  <c r="G699" i="37" s="1"/>
  <c r="C699" i="37"/>
  <c r="D699" i="37"/>
  <c r="B700" i="37"/>
  <c r="C700" i="37"/>
  <c r="D700" i="37"/>
  <c r="B701" i="37"/>
  <c r="C701" i="37"/>
  <c r="D701" i="37"/>
  <c r="B702" i="37"/>
  <c r="C702" i="37"/>
  <c r="D702" i="37"/>
  <c r="B703" i="37"/>
  <c r="G703" i="37" s="1"/>
  <c r="C703" i="37"/>
  <c r="D703" i="37"/>
  <c r="B704" i="37"/>
  <c r="C704" i="37"/>
  <c r="D704" i="37"/>
  <c r="B705" i="37"/>
  <c r="C705" i="37"/>
  <c r="D705" i="37"/>
  <c r="B706" i="37"/>
  <c r="C706" i="37"/>
  <c r="D706" i="37"/>
  <c r="B707" i="37"/>
  <c r="G707" i="37" s="1"/>
  <c r="C707" i="37"/>
  <c r="D707" i="37"/>
  <c r="B708" i="37"/>
  <c r="C708" i="37"/>
  <c r="D708" i="37"/>
  <c r="B709" i="37"/>
  <c r="C709" i="37"/>
  <c r="D709" i="37"/>
  <c r="B710" i="37"/>
  <c r="C710" i="37"/>
  <c r="D710" i="37"/>
  <c r="B711" i="37"/>
  <c r="G711" i="37" s="1"/>
  <c r="C711" i="37"/>
  <c r="D711" i="37"/>
  <c r="B712" i="37"/>
  <c r="C712" i="37"/>
  <c r="D712" i="37"/>
  <c r="B713" i="37"/>
  <c r="C713" i="37"/>
  <c r="D713" i="37"/>
  <c r="B714" i="37"/>
  <c r="C714" i="37"/>
  <c r="D714" i="37"/>
  <c r="B715" i="37"/>
  <c r="G715" i="37" s="1"/>
  <c r="C715" i="37"/>
  <c r="D715" i="37"/>
  <c r="B716" i="37"/>
  <c r="C716" i="37"/>
  <c r="D716" i="37"/>
  <c r="B717" i="37"/>
  <c r="C717" i="37"/>
  <c r="D717" i="37"/>
  <c r="B718" i="37"/>
  <c r="C718" i="37"/>
  <c r="D718" i="37"/>
  <c r="B719" i="37"/>
  <c r="G719" i="37" s="1"/>
  <c r="C719" i="37"/>
  <c r="D719" i="37"/>
  <c r="B720" i="37"/>
  <c r="C720" i="37"/>
  <c r="D720" i="37"/>
  <c r="B721" i="37"/>
  <c r="C721" i="37"/>
  <c r="D721" i="37"/>
  <c r="B722" i="37"/>
  <c r="C722" i="37"/>
  <c r="D722" i="37"/>
  <c r="B723" i="37"/>
  <c r="G723" i="37" s="1"/>
  <c r="C723" i="37"/>
  <c r="D723" i="37"/>
  <c r="B724" i="37"/>
  <c r="C724" i="37"/>
  <c r="D724" i="37"/>
  <c r="B725" i="37"/>
  <c r="C725" i="37"/>
  <c r="D725" i="37"/>
  <c r="B726" i="37"/>
  <c r="C726" i="37"/>
  <c r="D726" i="37"/>
  <c r="B727" i="37"/>
  <c r="G727" i="37" s="1"/>
  <c r="C727" i="37"/>
  <c r="D727" i="37"/>
  <c r="B728" i="37"/>
  <c r="C728" i="37"/>
  <c r="D728" i="37"/>
  <c r="B729" i="37"/>
  <c r="C729" i="37"/>
  <c r="D729" i="37"/>
  <c r="B730" i="37"/>
  <c r="C730" i="37"/>
  <c r="D730" i="37"/>
  <c r="B731" i="37"/>
  <c r="G731" i="37" s="1"/>
  <c r="C731" i="37"/>
  <c r="D731" i="37"/>
  <c r="B732" i="37"/>
  <c r="C732" i="37"/>
  <c r="D732" i="37"/>
  <c r="B733" i="37"/>
  <c r="C733" i="37"/>
  <c r="D733" i="37"/>
  <c r="B734" i="37"/>
  <c r="C734" i="37"/>
  <c r="D734" i="37"/>
  <c r="B735" i="37"/>
  <c r="G735" i="37" s="1"/>
  <c r="C735" i="37"/>
  <c r="D735" i="37"/>
  <c r="B736" i="37"/>
  <c r="C736" i="37"/>
  <c r="D736" i="37"/>
  <c r="B737" i="37"/>
  <c r="C737" i="37"/>
  <c r="D737" i="37"/>
  <c r="B738" i="37"/>
  <c r="C738" i="37"/>
  <c r="D738" i="37"/>
  <c r="B739" i="37"/>
  <c r="G739" i="37" s="1"/>
  <c r="C739" i="37"/>
  <c r="D739" i="37"/>
  <c r="B740" i="37"/>
  <c r="C740" i="37"/>
  <c r="D740" i="37"/>
  <c r="B741" i="37"/>
  <c r="C741" i="37"/>
  <c r="D741" i="37"/>
  <c r="B742" i="37"/>
  <c r="C742" i="37"/>
  <c r="D742" i="37"/>
  <c r="B743" i="37"/>
  <c r="G743" i="37" s="1"/>
  <c r="C743" i="37"/>
  <c r="D743" i="37"/>
  <c r="B744" i="37"/>
  <c r="C744" i="37"/>
  <c r="D744" i="37"/>
  <c r="B745" i="37"/>
  <c r="C745" i="37"/>
  <c r="D745" i="37"/>
  <c r="B746" i="37"/>
  <c r="C746" i="37"/>
  <c r="D746" i="37"/>
  <c r="B747" i="37"/>
  <c r="G747" i="37" s="1"/>
  <c r="C747" i="37"/>
  <c r="D747" i="37"/>
  <c r="B748" i="37"/>
  <c r="C748" i="37"/>
  <c r="D748" i="37"/>
  <c r="B749" i="37"/>
  <c r="C749" i="37"/>
  <c r="D749" i="37"/>
  <c r="B750" i="37"/>
  <c r="C750" i="37"/>
  <c r="D750" i="37"/>
  <c r="B751" i="37"/>
  <c r="G751" i="37" s="1"/>
  <c r="C751" i="37"/>
  <c r="D751" i="37"/>
  <c r="B752" i="37"/>
  <c r="C752" i="37"/>
  <c r="D752" i="37"/>
  <c r="B753" i="37"/>
  <c r="C753" i="37"/>
  <c r="D753" i="37"/>
  <c r="B754" i="37"/>
  <c r="C754" i="37"/>
  <c r="D754" i="37"/>
  <c r="B755" i="37"/>
  <c r="G755" i="37" s="1"/>
  <c r="C755" i="37"/>
  <c r="D755" i="37"/>
  <c r="B756" i="37"/>
  <c r="C756" i="37"/>
  <c r="D756" i="37"/>
  <c r="B757" i="37"/>
  <c r="C757" i="37"/>
  <c r="D757" i="37"/>
  <c r="B758" i="37"/>
  <c r="C758" i="37"/>
  <c r="D758" i="37"/>
  <c r="B759" i="37"/>
  <c r="G759" i="37" s="1"/>
  <c r="C759" i="37"/>
  <c r="D759" i="37"/>
  <c r="B760" i="37"/>
  <c r="C760" i="37"/>
  <c r="D760" i="37"/>
  <c r="B761" i="37"/>
  <c r="C761" i="37"/>
  <c r="D761" i="37"/>
  <c r="B762" i="37"/>
  <c r="C762" i="37"/>
  <c r="D762" i="37"/>
  <c r="B763" i="37"/>
  <c r="G763" i="37" s="1"/>
  <c r="C763" i="37"/>
  <c r="D763" i="37"/>
  <c r="B764" i="37"/>
  <c r="C764" i="37"/>
  <c r="D764" i="37"/>
  <c r="B765" i="37"/>
  <c r="C765" i="37"/>
  <c r="D765" i="37"/>
  <c r="B766" i="37"/>
  <c r="C766" i="37"/>
  <c r="D766" i="37"/>
  <c r="B767" i="37"/>
  <c r="G767" i="37" s="1"/>
  <c r="C767" i="37"/>
  <c r="D767" i="37"/>
  <c r="B768" i="37"/>
  <c r="C768" i="37"/>
  <c r="D768" i="37"/>
  <c r="B769" i="37"/>
  <c r="C769" i="37"/>
  <c r="D769" i="37"/>
  <c r="B770" i="37"/>
  <c r="C770" i="37"/>
  <c r="D770" i="37"/>
  <c r="B771" i="37"/>
  <c r="G771" i="37" s="1"/>
  <c r="C771" i="37"/>
  <c r="D771" i="37"/>
  <c r="B772" i="37"/>
  <c r="C772" i="37"/>
  <c r="D772" i="37"/>
  <c r="B773" i="37"/>
  <c r="C773" i="37"/>
  <c r="D773" i="37"/>
  <c r="B774" i="37"/>
  <c r="C774" i="37"/>
  <c r="D774" i="37"/>
  <c r="B775" i="37"/>
  <c r="G775" i="37" s="1"/>
  <c r="C775" i="37"/>
  <c r="D775" i="37"/>
  <c r="B776" i="37"/>
  <c r="C776" i="37"/>
  <c r="D776" i="37"/>
  <c r="B777" i="37"/>
  <c r="C777" i="37"/>
  <c r="D777" i="37"/>
  <c r="B778" i="37"/>
  <c r="C778" i="37"/>
  <c r="D778" i="37"/>
  <c r="B779" i="37"/>
  <c r="G779" i="37" s="1"/>
  <c r="C779" i="37"/>
  <c r="D779" i="37"/>
  <c r="B780" i="37"/>
  <c r="C780" i="37"/>
  <c r="D780" i="37"/>
  <c r="B781" i="37"/>
  <c r="C781" i="37"/>
  <c r="D781" i="37"/>
  <c r="B782" i="37"/>
  <c r="C782" i="37"/>
  <c r="D782" i="37"/>
  <c r="B783" i="37"/>
  <c r="G783" i="37" s="1"/>
  <c r="C783" i="37"/>
  <c r="D783" i="37"/>
  <c r="B784" i="37"/>
  <c r="C784" i="37"/>
  <c r="D784" i="37"/>
  <c r="B785" i="37"/>
  <c r="C785" i="37"/>
  <c r="D785" i="37"/>
  <c r="B786" i="37"/>
  <c r="C786" i="37"/>
  <c r="D786" i="37"/>
  <c r="B787" i="37"/>
  <c r="G787" i="37" s="1"/>
  <c r="C787" i="37"/>
  <c r="D787" i="37"/>
  <c r="B788" i="37"/>
  <c r="C788" i="37"/>
  <c r="D788" i="37"/>
  <c r="B789" i="37"/>
  <c r="C789" i="37"/>
  <c r="D789" i="37"/>
  <c r="B790" i="37"/>
  <c r="C790" i="37"/>
  <c r="D790" i="37"/>
  <c r="B791" i="37"/>
  <c r="G791" i="37" s="1"/>
  <c r="C791" i="37"/>
  <c r="D791" i="37"/>
  <c r="B792" i="37"/>
  <c r="C792" i="37"/>
  <c r="D792" i="37"/>
  <c r="B793" i="37"/>
  <c r="C793" i="37"/>
  <c r="D793" i="37"/>
  <c r="B794" i="37"/>
  <c r="C794" i="37"/>
  <c r="D794" i="37"/>
  <c r="B795" i="37"/>
  <c r="G795" i="37" s="1"/>
  <c r="C795" i="37"/>
  <c r="D795" i="37"/>
  <c r="B796" i="37"/>
  <c r="C796" i="37"/>
  <c r="D796" i="37"/>
  <c r="B797" i="37"/>
  <c r="C797" i="37"/>
  <c r="D797" i="37"/>
  <c r="B798" i="37"/>
  <c r="C798" i="37"/>
  <c r="D798" i="37"/>
  <c r="B799" i="37"/>
  <c r="G799" i="37" s="1"/>
  <c r="C799" i="37"/>
  <c r="D799" i="37"/>
  <c r="B800" i="37"/>
  <c r="C800" i="37"/>
  <c r="D800" i="37"/>
  <c r="B801" i="37"/>
  <c r="C801" i="37"/>
  <c r="D801" i="37"/>
  <c r="B802" i="37"/>
  <c r="C802" i="37"/>
  <c r="D802" i="37"/>
  <c r="B803" i="37"/>
  <c r="G803" i="37" s="1"/>
  <c r="C803" i="37"/>
  <c r="D803" i="37"/>
  <c r="B804" i="37"/>
  <c r="C804" i="37"/>
  <c r="D804" i="37"/>
  <c r="B805" i="37"/>
  <c r="C805" i="37"/>
  <c r="D805" i="37"/>
  <c r="B806" i="37"/>
  <c r="C806" i="37"/>
  <c r="D806" i="37"/>
  <c r="B807" i="37"/>
  <c r="G807" i="37" s="1"/>
  <c r="C807" i="37"/>
  <c r="D807" i="37"/>
  <c r="B808" i="37"/>
  <c r="C808" i="37"/>
  <c r="D808" i="37"/>
  <c r="B809" i="37"/>
  <c r="C809" i="37"/>
  <c r="D809" i="37"/>
  <c r="B810" i="37"/>
  <c r="C810" i="37"/>
  <c r="D810" i="37"/>
  <c r="B811" i="37"/>
  <c r="G811" i="37" s="1"/>
  <c r="C811" i="37"/>
  <c r="D811" i="37"/>
  <c r="B812" i="37"/>
  <c r="C812" i="37"/>
  <c r="D812" i="37"/>
  <c r="B813" i="37"/>
  <c r="C813" i="37"/>
  <c r="D813" i="37"/>
  <c r="B814" i="37"/>
  <c r="C814" i="37"/>
  <c r="D814" i="37"/>
  <c r="B815" i="37"/>
  <c r="G815" i="37" s="1"/>
  <c r="C815" i="37"/>
  <c r="D815" i="37"/>
  <c r="B816" i="37"/>
  <c r="C816" i="37"/>
  <c r="D816" i="37"/>
  <c r="B817" i="37"/>
  <c r="C817" i="37"/>
  <c r="D817" i="37"/>
  <c r="B818" i="37"/>
  <c r="C818" i="37"/>
  <c r="D818" i="37"/>
  <c r="B819" i="37"/>
  <c r="G819" i="37" s="1"/>
  <c r="C819" i="37"/>
  <c r="D819" i="37"/>
  <c r="B820" i="37"/>
  <c r="C820" i="37"/>
  <c r="D820" i="37"/>
  <c r="B821" i="37"/>
  <c r="C821" i="37"/>
  <c r="D821" i="37"/>
  <c r="B822" i="37"/>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G912" i="37" s="1"/>
  <c r="C912" i="37"/>
  <c r="D912" i="37"/>
  <c r="B913" i="37"/>
  <c r="G913" i="37" s="1"/>
  <c r="C913" i="37"/>
  <c r="D913" i="37"/>
  <c r="B914" i="37"/>
  <c r="G914" i="37" s="1"/>
  <c r="C914" i="37"/>
  <c r="D914" i="37"/>
  <c r="B915" i="37"/>
  <c r="G915" i="37" s="1"/>
  <c r="C915" i="37"/>
  <c r="D915" i="37"/>
  <c r="B916" i="37"/>
  <c r="G916" i="37" s="1"/>
  <c r="C916" i="37"/>
  <c r="D916" i="37"/>
  <c r="B917" i="37"/>
  <c r="G917" i="37" s="1"/>
  <c r="C917" i="37"/>
  <c r="D917" i="37"/>
  <c r="B918" i="37"/>
  <c r="G918" i="37" s="1"/>
  <c r="C918" i="37"/>
  <c r="D918" i="37"/>
  <c r="B919" i="37"/>
  <c r="G919" i="37" s="1"/>
  <c r="C919" i="37"/>
  <c r="D919" i="37"/>
  <c r="B920" i="37"/>
  <c r="G920" i="37" s="1"/>
  <c r="C920" i="37"/>
  <c r="D920" i="37"/>
  <c r="B921" i="37"/>
  <c r="G921" i="37" s="1"/>
  <c r="C921" i="37"/>
  <c r="D921" i="37"/>
  <c r="B922" i="37"/>
  <c r="G922" i="37" s="1"/>
  <c r="C922" i="37"/>
  <c r="D922" i="37"/>
  <c r="B923" i="37"/>
  <c r="G923" i="37" s="1"/>
  <c r="C923" i="37"/>
  <c r="D923" i="37"/>
  <c r="B924" i="37"/>
  <c r="G924" i="37" s="1"/>
  <c r="C924" i="37"/>
  <c r="D924" i="37"/>
  <c r="B925" i="37"/>
  <c r="G925" i="37" s="1"/>
  <c r="C925" i="37"/>
  <c r="D925" i="37"/>
  <c r="B926" i="37"/>
  <c r="G926" i="37" s="1"/>
  <c r="C926" i="37"/>
  <c r="D926" i="37"/>
  <c r="B927" i="37"/>
  <c r="G927" i="37" s="1"/>
  <c r="C927" i="37"/>
  <c r="D927" i="37"/>
  <c r="B928" i="37"/>
  <c r="G928" i="37" s="1"/>
  <c r="C928" i="37"/>
  <c r="D928" i="37"/>
  <c r="B929" i="37"/>
  <c r="G929" i="37" s="1"/>
  <c r="C929" i="37"/>
  <c r="D929" i="37"/>
  <c r="B930" i="37"/>
  <c r="G930" i="37" s="1"/>
  <c r="C930" i="37"/>
  <c r="D930" i="37"/>
  <c r="B931" i="37"/>
  <c r="G931" i="37" s="1"/>
  <c r="C931" i="37"/>
  <c r="D931" i="37"/>
  <c r="B932" i="37"/>
  <c r="G932" i="37" s="1"/>
  <c r="C932" i="37"/>
  <c r="D932" i="37"/>
  <c r="B933" i="37"/>
  <c r="G933" i="37" s="1"/>
  <c r="C933" i="37"/>
  <c r="D933" i="37"/>
  <c r="B934" i="37"/>
  <c r="G934" i="37" s="1"/>
  <c r="C934" i="37"/>
  <c r="D934" i="37"/>
  <c r="B935" i="37"/>
  <c r="G935" i="37" s="1"/>
  <c r="C935" i="37"/>
  <c r="D935" i="37"/>
  <c r="B936" i="37"/>
  <c r="G936" i="37" s="1"/>
  <c r="C936" i="37"/>
  <c r="D936" i="37"/>
  <c r="B937" i="37"/>
  <c r="G937" i="37" s="1"/>
  <c r="C937" i="37"/>
  <c r="D937" i="37"/>
  <c r="B938" i="37"/>
  <c r="G938" i="37" s="1"/>
  <c r="C938" i="37"/>
  <c r="D938" i="37"/>
  <c r="B939" i="37"/>
  <c r="G939" i="37" s="1"/>
  <c r="C939" i="37"/>
  <c r="D939" i="37"/>
  <c r="B940" i="37"/>
  <c r="G940" i="37" s="1"/>
  <c r="C940" i="37"/>
  <c r="D940" i="37"/>
  <c r="B941" i="37"/>
  <c r="G941" i="37" s="1"/>
  <c r="C941" i="37"/>
  <c r="D941" i="37"/>
  <c r="B942" i="37"/>
  <c r="G942" i="37" s="1"/>
  <c r="C942" i="37"/>
  <c r="D942" i="37"/>
  <c r="B943" i="37"/>
  <c r="G943" i="37" s="1"/>
  <c r="C943" i="37"/>
  <c r="D943" i="37"/>
  <c r="B944" i="37"/>
  <c r="G944" i="37" s="1"/>
  <c r="C944" i="37"/>
  <c r="D944" i="37"/>
  <c r="B945" i="37"/>
  <c r="G945" i="37" s="1"/>
  <c r="C945" i="37"/>
  <c r="D945" i="37"/>
  <c r="B946" i="37"/>
  <c r="G946" i="37" s="1"/>
  <c r="C946" i="37"/>
  <c r="D946" i="37"/>
  <c r="B947" i="37"/>
  <c r="G947" i="37" s="1"/>
  <c r="C947" i="37"/>
  <c r="D947" i="37"/>
  <c r="B948" i="37"/>
  <c r="G948" i="37" s="1"/>
  <c r="C948" i="37"/>
  <c r="D948" i="37"/>
  <c r="B949" i="37"/>
  <c r="G949" i="37" s="1"/>
  <c r="C949" i="37"/>
  <c r="D949" i="37"/>
  <c r="B950" i="37"/>
  <c r="G950" i="37" s="1"/>
  <c r="C950" i="37"/>
  <c r="D950" i="37"/>
  <c r="B951" i="37"/>
  <c r="G951" i="37" s="1"/>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D980" i="37"/>
  <c r="G980" i="37"/>
  <c r="B981" i="37"/>
  <c r="C981" i="37"/>
  <c r="D981" i="37"/>
  <c r="G981" i="37"/>
  <c r="B982" i="37"/>
  <c r="C982" i="37"/>
  <c r="D982" i="37"/>
  <c r="G982" i="37"/>
  <c r="B983" i="37"/>
  <c r="B984" i="37"/>
  <c r="B985" i="37"/>
  <c r="C985" i="37"/>
  <c r="G985" i="37" s="1"/>
  <c r="D985" i="37"/>
  <c r="B986" i="37"/>
  <c r="C986" i="37"/>
  <c r="D986" i="37"/>
  <c r="B987" i="37"/>
  <c r="C987" i="37"/>
  <c r="G987" i="37" s="1"/>
  <c r="D987" i="37"/>
  <c r="B988" i="37"/>
  <c r="C988" i="37"/>
  <c r="G988" i="37" s="1"/>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G1001" i="37" s="1"/>
  <c r="C1001" i="37"/>
  <c r="D1001" i="37"/>
  <c r="B1002" i="37"/>
  <c r="G1002" i="37" s="1"/>
  <c r="C1002" i="37"/>
  <c r="D1002" i="37"/>
  <c r="B1003" i="37"/>
  <c r="G1003" i="37" s="1"/>
  <c r="C1003" i="37"/>
  <c r="D1003" i="37"/>
  <c r="B1004" i="37"/>
  <c r="G1004" i="37" s="1"/>
  <c r="C1004" i="37"/>
  <c r="D1004" i="37"/>
  <c r="B1005" i="37"/>
  <c r="G1005" i="37" s="1"/>
  <c r="C1005" i="37"/>
  <c r="D1005" i="37"/>
  <c r="B1006" i="37"/>
  <c r="B1007" i="37"/>
  <c r="C1007" i="37"/>
  <c r="D1007" i="37"/>
  <c r="B1008" i="37"/>
  <c r="C1008" i="37"/>
  <c r="D1008" i="37"/>
  <c r="G1008" i="37"/>
  <c r="B1009" i="37"/>
  <c r="C1009" i="37"/>
  <c r="D1009" i="37"/>
  <c r="G1009" i="37"/>
  <c r="B1010" i="37"/>
  <c r="C1010" i="37"/>
  <c r="D1010" i="37"/>
  <c r="G1010" i="37"/>
  <c r="B1011" i="37"/>
  <c r="C1011" i="37"/>
  <c r="D1011" i="37"/>
  <c r="B1012" i="37"/>
  <c r="B1013" i="37"/>
  <c r="G1013" i="37" s="1"/>
  <c r="C1013" i="37"/>
  <c r="D1013" i="37"/>
  <c r="B1014" i="37"/>
  <c r="G1014" i="37" s="1"/>
  <c r="C1014" i="37"/>
  <c r="D1014" i="37"/>
  <c r="B1015" i="37"/>
  <c r="G1015" i="37" s="1"/>
  <c r="C1015" i="37"/>
  <c r="D1015" i="37"/>
  <c r="B1016" i="37"/>
  <c r="B1017" i="37"/>
  <c r="C1017" i="37"/>
  <c r="D1017" i="37"/>
  <c r="B1018" i="37"/>
  <c r="C1018" i="37"/>
  <c r="D1018" i="37"/>
  <c r="G1018" i="37" s="1"/>
  <c r="B1019" i="37"/>
  <c r="C1019" i="37"/>
  <c r="D1019" i="37"/>
  <c r="B1020" i="37"/>
  <c r="C1020" i="37"/>
  <c r="D1020" i="37"/>
  <c r="B1021" i="37"/>
  <c r="C1021" i="37"/>
  <c r="D1021" i="37"/>
  <c r="B1022" i="37"/>
  <c r="C1022" i="37"/>
  <c r="D1022" i="37"/>
  <c r="G1022" i="37" s="1"/>
  <c r="B1023" i="37"/>
  <c r="B1024" i="37"/>
  <c r="G1024" i="37" s="1"/>
  <c r="C1024" i="37"/>
  <c r="D1024" i="37"/>
  <c r="B1025" i="37"/>
  <c r="C1025" i="37"/>
  <c r="D1025" i="37"/>
  <c r="B1026" i="37"/>
  <c r="C1026" i="37"/>
  <c r="D1026" i="37"/>
  <c r="B1027" i="37"/>
  <c r="B1028" i="37"/>
  <c r="C1028" i="37"/>
  <c r="G1028" i="37" s="1"/>
  <c r="D1028" i="37"/>
  <c r="B1029" i="37"/>
  <c r="C1029" i="37"/>
  <c r="G1029" i="37" s="1"/>
  <c r="D1029" i="37"/>
  <c r="B1030" i="37"/>
  <c r="C1030" i="37"/>
  <c r="G1030" i="37" s="1"/>
  <c r="D1030" i="37"/>
  <c r="B1031" i="37"/>
  <c r="C1031" i="37"/>
  <c r="G1031" i="37" s="1"/>
  <c r="D1031" i="37"/>
  <c r="B1032" i="37"/>
  <c r="C1032" i="37"/>
  <c r="G1032" i="37" s="1"/>
  <c r="D1032" i="37"/>
  <c r="B1033" i="37"/>
  <c r="C1033" i="37"/>
  <c r="G1033" i="37" s="1"/>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G1051" i="37" s="1"/>
  <c r="B1052" i="37"/>
  <c r="C1052" i="37"/>
  <c r="D1052" i="37"/>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G1077" i="37" s="1"/>
  <c r="D1077" i="37"/>
  <c r="B1078" i="37"/>
  <c r="C1078" i="37"/>
  <c r="G1078" i="37" s="1"/>
  <c r="D1078" i="37"/>
  <c r="B1079" i="37"/>
  <c r="C1079" i="37"/>
  <c r="G1079" i="37" s="1"/>
  <c r="D1079" i="37"/>
  <c r="B1080" i="37"/>
  <c r="C1080" i="37"/>
  <c r="G1080" i="37" s="1"/>
  <c r="D1080" i="37"/>
  <c r="B1081" i="37"/>
  <c r="C1081" i="37"/>
  <c r="G1081" i="37" s="1"/>
  <c r="D1081" i="37"/>
  <c r="B1082" i="37"/>
  <c r="C1082" i="37"/>
  <c r="G1082" i="37" s="1"/>
  <c r="D1082" i="37"/>
  <c r="B1083" i="37"/>
  <c r="C1083" i="37"/>
  <c r="G1083" i="37" s="1"/>
  <c r="D1083" i="37"/>
  <c r="B1084" i="37"/>
  <c r="C1084" i="37"/>
  <c r="G1084" i="37" s="1"/>
  <c r="D1084" i="37"/>
  <c r="B1085" i="37"/>
  <c r="C1085" i="37"/>
  <c r="G1085" i="37" s="1"/>
  <c r="D1085" i="37"/>
  <c r="B1086" i="37"/>
  <c r="C1086" i="37"/>
  <c r="G1086" i="37" s="1"/>
  <c r="D1086" i="37"/>
  <c r="B1087" i="37"/>
  <c r="C1087" i="37"/>
  <c r="G1087" i="37" s="1"/>
  <c r="D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B1107" i="37"/>
  <c r="C1107" i="37"/>
  <c r="D1107" i="37"/>
  <c r="B1108" i="37"/>
  <c r="C1108" i="37"/>
  <c r="D1108" i="37"/>
  <c r="G1108" i="37" s="1"/>
  <c r="B1109" i="37"/>
  <c r="C1109" i="37"/>
  <c r="D1109" i="37"/>
  <c r="B1110" i="37"/>
  <c r="C1110" i="37"/>
  <c r="D1110" i="37"/>
  <c r="B1111" i="37"/>
  <c r="C1111" i="37"/>
  <c r="D1111" i="37"/>
  <c r="B1112" i="37"/>
  <c r="B1113" i="37"/>
  <c r="C1113" i="37"/>
  <c r="G1113" i="37" s="1"/>
  <c r="D1113" i="37"/>
  <c r="B1114" i="37"/>
  <c r="C1114" i="37"/>
  <c r="G1114" i="37" s="1"/>
  <c r="D1114" i="37"/>
  <c r="B1115" i="37"/>
  <c r="C1115" i="37"/>
  <c r="G1115" i="37" s="1"/>
  <c r="D1115" i="37"/>
  <c r="B1116" i="37"/>
  <c r="B1117" i="37"/>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G1137" i="37" s="1"/>
  <c r="C1137" i="37"/>
  <c r="D1137" i="37"/>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C1171" i="37"/>
  <c r="D1171" i="37"/>
  <c r="B1172" i="37"/>
  <c r="C1172" i="37"/>
  <c r="D1172" i="37"/>
  <c r="B1173" i="37"/>
  <c r="C1173" i="37"/>
  <c r="D1173" i="37"/>
  <c r="B1174" i="37"/>
  <c r="G1174" i="37" s="1"/>
  <c r="C1174" i="37"/>
  <c r="D1174" i="37"/>
  <c r="B1175" i="37"/>
  <c r="G1175" i="37" s="1"/>
  <c r="C1175" i="37"/>
  <c r="D1175" i="37"/>
  <c r="B1176" i="37"/>
  <c r="C1176" i="37"/>
  <c r="D1176" i="37"/>
  <c r="B1177" i="37"/>
  <c r="C1177" i="37"/>
  <c r="D1177" i="37"/>
  <c r="B1178" i="37"/>
  <c r="G1178" i="37" s="1"/>
  <c r="C1178" i="37"/>
  <c r="D1178" i="37"/>
  <c r="B1179" i="37"/>
  <c r="G1179" i="37" s="1"/>
  <c r="C1179" i="37"/>
  <c r="D1179" i="37"/>
  <c r="B1180" i="37"/>
  <c r="C1180" i="37"/>
  <c r="D1180" i="37"/>
  <c r="B1181" i="37"/>
  <c r="C1181" i="37"/>
  <c r="D1181" i="37"/>
  <c r="B1182" i="37"/>
  <c r="G1182" i="37" s="1"/>
  <c r="C1182" i="37"/>
  <c r="D1182" i="37"/>
  <c r="B1183" i="37"/>
  <c r="G1183" i="37" s="1"/>
  <c r="C1183" i="37"/>
  <c r="D1183" i="37"/>
  <c r="B1184" i="37"/>
  <c r="C1184" i="37"/>
  <c r="D1184" i="37"/>
  <c r="B1185" i="37"/>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B1207" i="37"/>
  <c r="C1207" i="37"/>
  <c r="G1207" i="37" s="1"/>
  <c r="D1207" i="37"/>
  <c r="B1208" i="37"/>
  <c r="B1209" i="37"/>
  <c r="C1209" i="37"/>
  <c r="D1209" i="37"/>
  <c r="G1209" i="37" s="1"/>
  <c r="B1210" i="37"/>
  <c r="C1210" i="37"/>
  <c r="D1210" i="37"/>
  <c r="G1210" i="37"/>
  <c r="B1211" i="37"/>
  <c r="C1211" i="37"/>
  <c r="D1211" i="37"/>
  <c r="B1212" i="37"/>
  <c r="B1213" i="37"/>
  <c r="C1213" i="37"/>
  <c r="D1213" i="37"/>
  <c r="B1214" i="37"/>
  <c r="C1214" i="37"/>
  <c r="D1214" i="37"/>
  <c r="B1215" i="37"/>
  <c r="C1215" i="37"/>
  <c r="D1215" i="37"/>
  <c r="B1216" i="37"/>
  <c r="C1216" i="37"/>
  <c r="D1216" i="37"/>
  <c r="B1217" i="37"/>
  <c r="G1217" i="37" s="1"/>
  <c r="C1217" i="37"/>
  <c r="D1217" i="37"/>
  <c r="B1218" i="37"/>
  <c r="C1218" i="37"/>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G1252" i="37" s="1"/>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D1268" i="37"/>
  <c r="B1269" i="37"/>
  <c r="C1269" i="37"/>
  <c r="D1269" i="37"/>
  <c r="B1270" i="37"/>
  <c r="C1270" i="37"/>
  <c r="G1270" i="37" s="1"/>
  <c r="D1270" i="37"/>
  <c r="B1271" i="37"/>
  <c r="C1271" i="37"/>
  <c r="D1271" i="37"/>
  <c r="B1272" i="37"/>
  <c r="C1272" i="37"/>
  <c r="D1272" i="37"/>
  <c r="B1273" i="37"/>
  <c r="C1273" i="37"/>
  <c r="D1273" i="37"/>
  <c r="B1274" i="37"/>
  <c r="C1274" i="37"/>
  <c r="G1274" i="37" s="1"/>
  <c r="D1274" i="37"/>
  <c r="B1275" i="37"/>
  <c r="C1275" i="37"/>
  <c r="D1275" i="37"/>
  <c r="B1276" i="37"/>
  <c r="C1276" i="37"/>
  <c r="D1276" i="37"/>
  <c r="B1277" i="37"/>
  <c r="C1277" i="37"/>
  <c r="D1277" i="37"/>
  <c r="B1278" i="37"/>
  <c r="C1278" i="37"/>
  <c r="G1278" i="37" s="1"/>
  <c r="D1278" i="37"/>
  <c r="B1279" i="37"/>
  <c r="C1279" i="37"/>
  <c r="D1279" i="37"/>
  <c r="B1280" i="37"/>
  <c r="C1280" i="37"/>
  <c r="D1280" i="37"/>
  <c r="B1281" i="37"/>
  <c r="C1281" i="37"/>
  <c r="D1281" i="37"/>
  <c r="B1282" i="37"/>
  <c r="C1282" i="37"/>
  <c r="G1282" i="37" s="1"/>
  <c r="D1282" i="37"/>
  <c r="B1283" i="37"/>
  <c r="C1283" i="37"/>
  <c r="D1283" i="37"/>
  <c r="B1284" i="37"/>
  <c r="C1284" i="37"/>
  <c r="D1284" i="37"/>
  <c r="B1285" i="37"/>
  <c r="C1285" i="37"/>
  <c r="D1285" i="37"/>
  <c r="B1286" i="37"/>
  <c r="C1286" i="37"/>
  <c r="G1286" i="37" s="1"/>
  <c r="D1286" i="37"/>
  <c r="B1287" i="37"/>
  <c r="B1288" i="37"/>
  <c r="B1289" i="37"/>
  <c r="G1289" i="37" s="1"/>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G1298" i="37" s="1"/>
  <c r="D1298" i="37"/>
  <c r="B1299" i="37"/>
  <c r="C1299" i="37"/>
  <c r="D1299" i="37"/>
  <c r="B1300" i="37"/>
  <c r="C1300" i="37"/>
  <c r="D1300" i="37"/>
  <c r="B1301" i="37"/>
  <c r="C1301" i="37"/>
  <c r="D1301" i="37"/>
  <c r="B1302" i="37"/>
  <c r="C1302" i="37"/>
  <c r="G1302" i="37" s="1"/>
  <c r="D1302" i="37"/>
  <c r="B1303" i="37"/>
  <c r="C1303" i="37"/>
  <c r="D1303" i="37"/>
  <c r="B1304" i="37"/>
  <c r="B1305" i="37"/>
  <c r="C1305" i="37"/>
  <c r="D1305" i="37"/>
  <c r="B1306" i="37"/>
  <c r="C1306" i="37"/>
  <c r="D1306" i="37"/>
  <c r="B1307" i="37"/>
  <c r="G1307" i="37" s="1"/>
  <c r="C1307" i="37"/>
  <c r="D1307" i="37"/>
  <c r="B1308" i="37"/>
  <c r="C1308" i="37"/>
  <c r="D1308" i="37"/>
  <c r="B1309" i="37"/>
  <c r="C1309" i="37"/>
  <c r="D1309" i="37"/>
  <c r="B1310" i="37"/>
  <c r="B1311" i="37"/>
  <c r="C1311" i="37"/>
  <c r="D1311" i="37"/>
  <c r="B1312" i="37"/>
  <c r="C1312" i="37"/>
  <c r="D1312" i="37"/>
  <c r="B1313" i="37"/>
  <c r="C1313" i="37"/>
  <c r="D1313" i="37"/>
  <c r="B1314" i="37"/>
  <c r="G1314" i="37" s="1"/>
  <c r="C1314" i="37"/>
  <c r="D1314" i="37"/>
  <c r="B1315" i="37"/>
  <c r="C1315" i="37"/>
  <c r="D1315" i="37"/>
  <c r="B1316" i="37"/>
  <c r="C1316" i="37"/>
  <c r="D1316" i="37"/>
  <c r="B1317" i="37"/>
  <c r="B1318" i="37"/>
  <c r="B1319" i="37"/>
  <c r="C1319" i="37"/>
  <c r="G1319" i="37" s="1"/>
  <c r="D1319" i="37"/>
  <c r="B1320" i="37"/>
  <c r="C1320" i="37"/>
  <c r="D1320" i="37"/>
  <c r="B1321" i="37"/>
  <c r="B1322" i="37"/>
  <c r="C1322" i="37"/>
  <c r="D1322" i="37"/>
  <c r="B1323" i="37"/>
  <c r="G1323" i="37" s="1"/>
  <c r="C1323" i="37"/>
  <c r="D1323" i="37"/>
  <c r="B1324" i="37"/>
  <c r="C1324" i="37"/>
  <c r="D1324" i="37"/>
  <c r="B1325" i="37"/>
  <c r="B1326" i="37"/>
  <c r="C1326" i="37"/>
  <c r="D1326" i="37"/>
  <c r="B1327" i="37"/>
  <c r="C1327" i="37"/>
  <c r="D1327" i="37"/>
  <c r="B1328" i="37"/>
  <c r="C1328" i="37"/>
  <c r="D1328" i="37"/>
  <c r="B1329" i="37"/>
  <c r="G1329" i="37" s="1"/>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B1383" i="37"/>
  <c r="C1383" i="37"/>
  <c r="D1383" i="37"/>
  <c r="B1384" i="37"/>
  <c r="G1384" i="37" s="1"/>
  <c r="C1384" i="37"/>
  <c r="D1384" i="37"/>
  <c r="B1385" i="37"/>
  <c r="C1385" i="37"/>
  <c r="D1385" i="37"/>
  <c r="B1386" i="37"/>
  <c r="C1386" i="37"/>
  <c r="D1386" i="37"/>
  <c r="B1387" i="37"/>
  <c r="C1387" i="37"/>
  <c r="D1387" i="37"/>
  <c r="B1388" i="37"/>
  <c r="G1388" i="37" s="1"/>
  <c r="C1388" i="37"/>
  <c r="D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B1399" i="37"/>
  <c r="C1399" i="37"/>
  <c r="D1399" i="37"/>
  <c r="B1400" i="37"/>
  <c r="B1401" i="37"/>
  <c r="G1401" i="37" s="1"/>
  <c r="C1401" i="37"/>
  <c r="D1401" i="37"/>
  <c r="B1402" i="37"/>
  <c r="G1402" i="37" s="1"/>
  <c r="C1402" i="37"/>
  <c r="D1402" i="37"/>
  <c r="B1403" i="37"/>
  <c r="G1403" i="37" s="1"/>
  <c r="C1403" i="37"/>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C1413" i="37"/>
  <c r="D1413" i="37"/>
  <c r="B1414" i="37"/>
  <c r="G1414" i="37" s="1"/>
  <c r="C1414" i="37"/>
  <c r="D1414" i="37"/>
  <c r="B1415" i="37"/>
  <c r="C1415" i="37"/>
  <c r="D1415" i="37"/>
  <c r="B1416" i="37"/>
  <c r="C1416" i="37"/>
  <c r="D1416" i="37"/>
  <c r="H1416" i="37" s="1"/>
  <c r="B1417" i="37"/>
  <c r="C1417" i="37"/>
  <c r="D1417" i="37"/>
  <c r="B1418" i="37"/>
  <c r="G1418" i="37" s="1"/>
  <c r="C1418" i="37"/>
  <c r="D1418" i="37"/>
  <c r="B1419" i="37"/>
  <c r="C1419" i="37"/>
  <c r="D1419" i="37"/>
  <c r="B1420" i="37"/>
  <c r="C1420" i="37"/>
  <c r="D1420" i="37"/>
  <c r="H1420" i="37" s="1"/>
  <c r="B1421" i="37"/>
  <c r="C1421" i="37"/>
  <c r="D1421" i="37"/>
  <c r="B1422" i="37"/>
  <c r="G1422" i="37" s="1"/>
  <c r="C1422" i="37"/>
  <c r="D1422" i="37"/>
  <c r="B1423" i="37"/>
  <c r="B1424" i="37"/>
  <c r="B1425" i="37"/>
  <c r="B1426" i="37"/>
  <c r="B1427" i="37"/>
  <c r="C1427" i="37"/>
  <c r="D1427" i="37"/>
  <c r="B1428" i="37"/>
  <c r="C1428" i="37"/>
  <c r="D1428" i="37"/>
  <c r="H1428" i="37" s="1"/>
  <c r="B1429" i="37"/>
  <c r="C1429" i="37"/>
  <c r="D1429" i="37"/>
  <c r="B1430" i="37"/>
  <c r="G1430" i="37" s="1"/>
  <c r="C1430" i="37"/>
  <c r="D1430" i="37"/>
  <c r="B1431" i="37"/>
  <c r="C1431" i="37"/>
  <c r="H1431" i="37" s="1"/>
  <c r="D1431" i="37"/>
  <c r="B1432" i="37"/>
  <c r="C1432" i="37"/>
  <c r="D1432" i="37"/>
  <c r="B1433" i="37"/>
  <c r="B1434" i="37"/>
  <c r="G1434" i="37" s="1"/>
  <c r="I1434" i="37" s="1"/>
  <c r="C1434" i="37"/>
  <c r="D1434" i="37"/>
  <c r="B1435" i="37"/>
  <c r="G1435" i="37" s="1"/>
  <c r="I1435" i="37" s="1"/>
  <c r="C1435" i="37"/>
  <c r="D1435" i="37"/>
  <c r="B1436" i="37"/>
  <c r="G1436" i="37" s="1"/>
  <c r="I1436" i="37" s="1"/>
  <c r="C1436" i="37"/>
  <c r="D1436" i="37"/>
  <c r="B1437" i="37"/>
  <c r="G1437" i="37" s="1"/>
  <c r="I1437" i="37" s="1"/>
  <c r="C1437" i="37"/>
  <c r="D1437" i="37"/>
  <c r="B1438" i="37"/>
  <c r="G1438" i="37" s="1"/>
  <c r="I1438" i="37" s="1"/>
  <c r="C1438" i="37"/>
  <c r="D1438" i="37"/>
  <c r="B1439" i="37"/>
  <c r="G1439" i="37" s="1"/>
  <c r="I1439" i="37" s="1"/>
  <c r="C1439" i="37"/>
  <c r="D1439" i="37"/>
  <c r="B1440" i="37"/>
  <c r="G1440" i="37" s="1"/>
  <c r="I1440" i="37" s="1"/>
  <c r="C1440" i="37"/>
  <c r="D1440" i="37"/>
  <c r="B1441" i="37"/>
  <c r="B1442" i="37"/>
  <c r="B1443" i="37"/>
  <c r="C1443" i="37"/>
  <c r="D1443" i="37"/>
  <c r="G1443" i="37"/>
  <c r="B1444" i="37"/>
  <c r="C1444" i="37"/>
  <c r="D1444" i="37"/>
  <c r="G1444" i="37"/>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G1474" i="37" s="1"/>
  <c r="B1475" i="37"/>
  <c r="C1475" i="37"/>
  <c r="B1476" i="37"/>
  <c r="C1476" i="37"/>
  <c r="H1476" i="37" s="1"/>
  <c r="B1477" i="37"/>
  <c r="C1477" i="37"/>
  <c r="H1477" i="37" s="1"/>
  <c r="B1478" i="37"/>
  <c r="C1478" i="37"/>
  <c r="B1479" i="37"/>
  <c r="C1479" i="37"/>
  <c r="B1480" i="37"/>
  <c r="B1481" i="37"/>
  <c r="G1481" i="37" s="1"/>
  <c r="C1481" i="37"/>
  <c r="B1482" i="37"/>
  <c r="C1482" i="37"/>
  <c r="G1482" i="37" s="1"/>
  <c r="B1483" i="37"/>
  <c r="G1483" i="37" s="1"/>
  <c r="C1483" i="37"/>
  <c r="B1484" i="37"/>
  <c r="C1484" i="37"/>
  <c r="H1484" i="37" s="1"/>
  <c r="B1485" i="37"/>
  <c r="C1485" i="37"/>
  <c r="G1485" i="37"/>
  <c r="B1486" i="37"/>
  <c r="B1487" i="37"/>
  <c r="G1487" i="37" s="1"/>
  <c r="C1487" i="37"/>
  <c r="B1488" i="37"/>
  <c r="B1489" i="37"/>
  <c r="C1489" i="37"/>
  <c r="G1489" i="37" s="1"/>
  <c r="B1490" i="37"/>
  <c r="C1490" i="37"/>
  <c r="B1491" i="37"/>
  <c r="C1491" i="37"/>
  <c r="B1492" i="37"/>
  <c r="G1492" i="37" s="1"/>
  <c r="C1492" i="37"/>
  <c r="H1492" i="37" s="1"/>
  <c r="B1493" i="37"/>
  <c r="C1493" i="37"/>
  <c r="H1493" i="37" s="1"/>
  <c r="G1493" i="37"/>
  <c r="B1494" i="37"/>
  <c r="C1494" i="37"/>
  <c r="B1495" i="37"/>
  <c r="C1495" i="37"/>
  <c r="H1495" i="37" s="1"/>
  <c r="B1496" i="37"/>
  <c r="C1496" i="37"/>
  <c r="H1496" i="37" s="1"/>
  <c r="B1497" i="37"/>
  <c r="B1498" i="37"/>
  <c r="C1498" i="37"/>
  <c r="B1499" i="37"/>
  <c r="C1499" i="37"/>
  <c r="B1500" i="37"/>
  <c r="G1500" i="37" s="1"/>
  <c r="C1500" i="37"/>
  <c r="H1500" i="37" s="1"/>
  <c r="B1501" i="37"/>
  <c r="G1501" i="37" s="1"/>
  <c r="C1501" i="37"/>
  <c r="B1502" i="37"/>
  <c r="C1502" i="37"/>
  <c r="G1502" i="37" s="1"/>
  <c r="B1503" i="37"/>
  <c r="B1504" i="37"/>
  <c r="B1505" i="37"/>
  <c r="B1506" i="37"/>
  <c r="C1506" i="37"/>
  <c r="G1506" i="37" s="1"/>
  <c r="B1507" i="37"/>
  <c r="G1507" i="37" s="1"/>
  <c r="C1507" i="37"/>
  <c r="B1508" i="37"/>
  <c r="C1508" i="37"/>
  <c r="H1508" i="37" s="1"/>
  <c r="B1509" i="37"/>
  <c r="C1509" i="37"/>
  <c r="G1509" i="37"/>
  <c r="B1510" i="37"/>
  <c r="B1511" i="37"/>
  <c r="B1512" i="37"/>
  <c r="C1512" i="37"/>
  <c r="H1512" i="37" s="1"/>
  <c r="B1513" i="37"/>
  <c r="G1513" i="37" s="1"/>
  <c r="C1513" i="37"/>
  <c r="B1514" i="37"/>
  <c r="C1514" i="37"/>
  <c r="G1514" i="37" s="1"/>
  <c r="B1515" i="37"/>
  <c r="G1515" i="37" s="1"/>
  <c r="C1515" i="37"/>
  <c r="B1516" i="37"/>
  <c r="B1517" i="37"/>
  <c r="C1517" i="37"/>
  <c r="H1517" i="37" s="1"/>
  <c r="B1518" i="37"/>
  <c r="C1518" i="37"/>
  <c r="G1518" i="37" s="1"/>
  <c r="B1519" i="37"/>
  <c r="G1519" i="37" s="1"/>
  <c r="C1519" i="37"/>
  <c r="B1520" i="37"/>
  <c r="C1520" i="37"/>
  <c r="H1520" i="37" s="1"/>
  <c r="B1521" i="37"/>
  <c r="B1522" i="37"/>
  <c r="C1522" i="37"/>
  <c r="G1522" i="37" s="1"/>
  <c r="B1523" i="37"/>
  <c r="G1523" i="37" s="1"/>
  <c r="C1523" i="37"/>
  <c r="B1524" i="37"/>
  <c r="C1524" i="37"/>
  <c r="H1524" i="37" s="1"/>
  <c r="B1525" i="37"/>
  <c r="G1525" i="37" s="1"/>
  <c r="C1525" i="37"/>
  <c r="B1526" i="37"/>
  <c r="B1527" i="37"/>
  <c r="G1527" i="37" s="1"/>
  <c r="C1527" i="37"/>
  <c r="H1527" i="37" s="1"/>
  <c r="B1528" i="37"/>
  <c r="C1528" i="37"/>
  <c r="H1528" i="37" s="1"/>
  <c r="B1529" i="37"/>
  <c r="G1529" i="37" s="1"/>
  <c r="C1529" i="37"/>
  <c r="B1530" i="37"/>
  <c r="C1530" i="37"/>
  <c r="G1530" i="37" s="1"/>
  <c r="B1531" i="37"/>
  <c r="B1532" i="37"/>
  <c r="C1532" i="37"/>
  <c r="H1532" i="37" s="1"/>
  <c r="B1533" i="37"/>
  <c r="G1533" i="37" s="1"/>
  <c r="C1533" i="37"/>
  <c r="B1534" i="37"/>
  <c r="C1534" i="37"/>
  <c r="G1534" i="37" s="1"/>
  <c r="B1535" i="37"/>
  <c r="G1535" i="37" s="1"/>
  <c r="C1535" i="37"/>
  <c r="B1536" i="37"/>
  <c r="B1537" i="37"/>
  <c r="G1537" i="37" s="1"/>
  <c r="C1537" i="37"/>
  <c r="H1537" i="37" s="1"/>
  <c r="B1538" i="37"/>
  <c r="C1538" i="37"/>
  <c r="G1538" i="37" s="1"/>
  <c r="B1539" i="37"/>
  <c r="G1539" i="37" s="1"/>
  <c r="C1539" i="37"/>
  <c r="B1540" i="37"/>
  <c r="C1540" i="37"/>
  <c r="H1540" i="37" s="1"/>
  <c r="B1541" i="37"/>
  <c r="B1542" i="37"/>
  <c r="C1542" i="37"/>
  <c r="G1542" i="37" s="1"/>
  <c r="B1543" i="37"/>
  <c r="G1543" i="37" s="1"/>
  <c r="C1543" i="37"/>
  <c r="B1544" i="37"/>
  <c r="C1544" i="37"/>
  <c r="H1544" i="37" s="1"/>
  <c r="B1545" i="37"/>
  <c r="G1545" i="37" s="1"/>
  <c r="C1545" i="37"/>
  <c r="B1546" i="37"/>
  <c r="B1547" i="37"/>
  <c r="C1547" i="37"/>
  <c r="H1547" i="37" s="1"/>
  <c r="B1548" i="37"/>
  <c r="C1548" i="37"/>
  <c r="H1548" i="37" s="1"/>
  <c r="B1549" i="37"/>
  <c r="G1549" i="37" s="1"/>
  <c r="C1549" i="37"/>
  <c r="B1550" i="37"/>
  <c r="C1550" i="37"/>
  <c r="G1550" i="37" s="1"/>
  <c r="B1551" i="37"/>
  <c r="B1552" i="37"/>
  <c r="C1552" i="37"/>
  <c r="H1552" i="37" s="1"/>
  <c r="B1553" i="37"/>
  <c r="G1553" i="37" s="1"/>
  <c r="C1553" i="37"/>
  <c r="B1554" i="37"/>
  <c r="C1554" i="37"/>
  <c r="G1554" i="37" s="1"/>
  <c r="B1555" i="37"/>
  <c r="G1555" i="37" s="1"/>
  <c r="C1555" i="37"/>
  <c r="B1556" i="37"/>
  <c r="C1556" i="37"/>
  <c r="H1556" i="37" s="1"/>
  <c r="B1557" i="37"/>
  <c r="B1558" i="37"/>
  <c r="C1558" i="37"/>
  <c r="G1558" i="37" s="1"/>
  <c r="B1559" i="37"/>
  <c r="C1559" i="37"/>
  <c r="B1560" i="37"/>
  <c r="C1560" i="37"/>
  <c r="H1560" i="37" s="1"/>
  <c r="B1561" i="37"/>
  <c r="C1561" i="37"/>
  <c r="G1561" i="37"/>
  <c r="Q3" i="3"/>
  <c r="H1561" i="37"/>
  <c r="H1559" i="37"/>
  <c r="H1555" i="37"/>
  <c r="H1553" i="37"/>
  <c r="H1549" i="37"/>
  <c r="H1545" i="37"/>
  <c r="H1543" i="37"/>
  <c r="H1539" i="37"/>
  <c r="H1535" i="37"/>
  <c r="H1533" i="37"/>
  <c r="H1529" i="37"/>
  <c r="H1525" i="37"/>
  <c r="H1523" i="37"/>
  <c r="H1519" i="37"/>
  <c r="H1515" i="37"/>
  <c r="H1513" i="37"/>
  <c r="H1509" i="37"/>
  <c r="H1507" i="37"/>
  <c r="H1501" i="37"/>
  <c r="H1499" i="37"/>
  <c r="H1491" i="37"/>
  <c r="H1489" i="37"/>
  <c r="H1487" i="37"/>
  <c r="H1485" i="37"/>
  <c r="H1483" i="37"/>
  <c r="H1481" i="37"/>
  <c r="H1479" i="37"/>
  <c r="H1475" i="37"/>
  <c r="H1473" i="37"/>
  <c r="H1465" i="37"/>
  <c r="H1447" i="37"/>
  <c r="H1445" i="37"/>
  <c r="H1444" i="37"/>
  <c r="H1443" i="37"/>
  <c r="H1440" i="37"/>
  <c r="H1439" i="37"/>
  <c r="H1438" i="37"/>
  <c r="H1437" i="37"/>
  <c r="H1436" i="37"/>
  <c r="H1435" i="37"/>
  <c r="H1434" i="37"/>
  <c r="H1432" i="37"/>
  <c r="H1430" i="37"/>
  <c r="I1430" i="37"/>
  <c r="H1429" i="37"/>
  <c r="H1427" i="37"/>
  <c r="H1422" i="37"/>
  <c r="H1421" i="37"/>
  <c r="H1419" i="37"/>
  <c r="H1418" i="37"/>
  <c r="H1417"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s="1"/>
  <c r="G29" i="3"/>
  <c r="E29" i="3" s="1"/>
  <c r="B29" i="3" s="1"/>
  <c r="H29" i="3"/>
  <c r="G31" i="3"/>
  <c r="H31" i="3"/>
  <c r="G32" i="3"/>
  <c r="H32" i="3"/>
  <c r="G33" i="3"/>
  <c r="H33" i="3"/>
  <c r="G34" i="3"/>
  <c r="H34" i="3"/>
  <c r="G35" i="3"/>
  <c r="H35" i="3"/>
  <c r="G36" i="3"/>
  <c r="H36" i="3"/>
  <c r="G37" i="3"/>
  <c r="H37" i="3"/>
  <c r="E37" i="3" s="1"/>
  <c r="B37" i="3" s="1"/>
  <c r="G38" i="3"/>
  <c r="H38" i="3"/>
  <c r="E38" i="3"/>
  <c r="G39" i="3"/>
  <c r="E39" i="3" s="1"/>
  <c r="H39" i="3"/>
  <c r="G40" i="3"/>
  <c r="H40" i="3"/>
  <c r="G41" i="3"/>
  <c r="H41" i="3"/>
  <c r="G42" i="3"/>
  <c r="E42" i="3" s="1"/>
  <c r="H42" i="3"/>
  <c r="G43" i="3"/>
  <c r="H43" i="3"/>
  <c r="G44" i="3"/>
  <c r="H44" i="3"/>
  <c r="G45" i="3"/>
  <c r="H45" i="3"/>
  <c r="G46" i="3"/>
  <c r="E46" i="3" s="1"/>
  <c r="B46" i="3" s="1"/>
  <c r="H46" i="3"/>
  <c r="G47" i="3"/>
  <c r="E47" i="3" s="1"/>
  <c r="H47" i="3"/>
  <c r="G48" i="3"/>
  <c r="H48" i="3"/>
  <c r="G49" i="3"/>
  <c r="E49" i="3" s="1"/>
  <c r="B49" i="3" s="1"/>
  <c r="H49" i="3"/>
  <c r="G50" i="3"/>
  <c r="E50" i="3" s="1"/>
  <c r="H50" i="3"/>
  <c r="G51" i="3"/>
  <c r="H51" i="3"/>
  <c r="G52" i="3"/>
  <c r="H52" i="3"/>
  <c r="G53" i="3"/>
  <c r="H53" i="3"/>
  <c r="E53" i="3" s="1"/>
  <c r="B53" i="3" s="1"/>
  <c r="G54" i="3"/>
  <c r="H54" i="3"/>
  <c r="E54" i="3"/>
  <c r="G55" i="3"/>
  <c r="E55" i="3" s="1"/>
  <c r="H55" i="3"/>
  <c r="G56" i="3"/>
  <c r="H56" i="3"/>
  <c r="G57" i="3"/>
  <c r="E57" i="3" s="1"/>
  <c r="B57" i="3" s="1"/>
  <c r="H57" i="3"/>
  <c r="G58" i="3"/>
  <c r="E58" i="3" s="1"/>
  <c r="H58" i="3"/>
  <c r="G59" i="3"/>
  <c r="H59" i="3"/>
  <c r="G60" i="3"/>
  <c r="H60" i="3"/>
  <c r="G61" i="3"/>
  <c r="H61" i="3"/>
  <c r="E61" i="3" s="1"/>
  <c r="B61" i="3" s="1"/>
  <c r="G62" i="3"/>
  <c r="H62" i="3"/>
  <c r="E62" i="3"/>
  <c r="G63" i="3"/>
  <c r="E63" i="3" s="1"/>
  <c r="H63" i="3"/>
  <c r="G64" i="3"/>
  <c r="H64" i="3"/>
  <c r="G65" i="3"/>
  <c r="E65" i="3" s="1"/>
  <c r="B65" i="3" s="1"/>
  <c r="H65" i="3"/>
  <c r="G66" i="3"/>
  <c r="H66" i="3"/>
  <c r="G67" i="3"/>
  <c r="H67" i="3"/>
  <c r="G68" i="3"/>
  <c r="H68" i="3"/>
  <c r="G69" i="3"/>
  <c r="H69" i="3"/>
  <c r="E69" i="3" s="1"/>
  <c r="B69" i="3" s="1"/>
  <c r="G70" i="3"/>
  <c r="H70" i="3"/>
  <c r="E70" i="3"/>
  <c r="G71" i="3"/>
  <c r="E71" i="3" s="1"/>
  <c r="H71" i="3"/>
  <c r="G72" i="3"/>
  <c r="H72" i="3"/>
  <c r="G73" i="3"/>
  <c r="E73" i="3" s="1"/>
  <c r="B73" i="3" s="1"/>
  <c r="H73" i="3"/>
  <c r="G74" i="3"/>
  <c r="E74" i="3" s="1"/>
  <c r="H74" i="3"/>
  <c r="G75" i="3"/>
  <c r="H75" i="3"/>
  <c r="G76" i="3"/>
  <c r="H76" i="3"/>
  <c r="G77" i="3"/>
  <c r="H77" i="3"/>
  <c r="E77" i="3"/>
  <c r="B77" i="3" s="1"/>
  <c r="G78" i="3"/>
  <c r="H78" i="3"/>
  <c r="E78" i="3"/>
  <c r="G79" i="3"/>
  <c r="E79" i="3" s="1"/>
  <c r="H79" i="3"/>
  <c r="G80" i="3"/>
  <c r="H80" i="3"/>
  <c r="G81" i="3"/>
  <c r="E81" i="3" s="1"/>
  <c r="B81" i="3" s="1"/>
  <c r="H81" i="3"/>
  <c r="G82" i="3"/>
  <c r="E82" i="3" s="1"/>
  <c r="H82" i="3"/>
  <c r="G83" i="3"/>
  <c r="H83" i="3"/>
  <c r="G84" i="3"/>
  <c r="H84" i="3"/>
  <c r="G85" i="3"/>
  <c r="H85" i="3"/>
  <c r="E85" i="3"/>
  <c r="B85" i="3" s="1"/>
  <c r="G86" i="3"/>
  <c r="H86" i="3"/>
  <c r="E86" i="3"/>
  <c r="G87" i="3"/>
  <c r="E87" i="3" s="1"/>
  <c r="H87" i="3"/>
  <c r="G88" i="3"/>
  <c r="H88" i="3"/>
  <c r="G89" i="3"/>
  <c r="E89" i="3" s="1"/>
  <c r="B89" i="3" s="1"/>
  <c r="H89" i="3"/>
  <c r="G90" i="3"/>
  <c r="E90" i="3" s="1"/>
  <c r="B90" i="3" s="1"/>
  <c r="H90" i="3"/>
  <c r="G91" i="3"/>
  <c r="H91" i="3"/>
  <c r="G92" i="3"/>
  <c r="H92" i="3"/>
  <c r="G93" i="3"/>
  <c r="H93" i="3"/>
  <c r="E93" i="3"/>
  <c r="B93" i="3" s="1"/>
  <c r="G94" i="3"/>
  <c r="H94" i="3"/>
  <c r="E94" i="3"/>
  <c r="G95" i="3"/>
  <c r="E95" i="3" s="1"/>
  <c r="H95" i="3"/>
  <c r="G96" i="3"/>
  <c r="H96" i="3"/>
  <c r="G97" i="3"/>
  <c r="E97" i="3" s="1"/>
  <c r="B97" i="3" s="1"/>
  <c r="H97" i="3"/>
  <c r="G98" i="3"/>
  <c r="E98" i="3" s="1"/>
  <c r="H98" i="3"/>
  <c r="G99" i="3"/>
  <c r="H99" i="3"/>
  <c r="G100" i="3"/>
  <c r="H100" i="3"/>
  <c r="G101" i="3"/>
  <c r="H101" i="3"/>
  <c r="E101" i="3"/>
  <c r="B101" i="3" s="1"/>
  <c r="G102" i="3"/>
  <c r="H102" i="3"/>
  <c r="E102" i="3"/>
  <c r="G103" i="3"/>
  <c r="E103" i="3" s="1"/>
  <c r="H103" i="3"/>
  <c r="G104" i="3"/>
  <c r="H104" i="3"/>
  <c r="G105" i="3"/>
  <c r="E105" i="3" s="1"/>
  <c r="B105" i="3" s="1"/>
  <c r="H105" i="3"/>
  <c r="G106" i="3"/>
  <c r="E106" i="3" s="1"/>
  <c r="B106" i="3" s="1"/>
  <c r="H106" i="3"/>
  <c r="G107" i="3"/>
  <c r="H107" i="3"/>
  <c r="G108" i="3"/>
  <c r="H108" i="3"/>
  <c r="G109" i="3"/>
  <c r="H109" i="3"/>
  <c r="E109" i="3"/>
  <c r="B109" i="3" s="1"/>
  <c r="G110" i="3"/>
  <c r="H110" i="3"/>
  <c r="E110" i="3"/>
  <c r="G111" i="3"/>
  <c r="E111" i="3" s="1"/>
  <c r="B111" i="3" s="1"/>
  <c r="H111" i="3"/>
  <c r="G112" i="3"/>
  <c r="H112" i="3"/>
  <c r="G113" i="3"/>
  <c r="E113" i="3" s="1"/>
  <c r="B113" i="3" s="1"/>
  <c r="H113" i="3"/>
  <c r="G114" i="3"/>
  <c r="E114" i="3" s="1"/>
  <c r="B114" i="3" s="1"/>
  <c r="H114" i="3"/>
  <c r="G115" i="3"/>
  <c r="H115" i="3"/>
  <c r="G116" i="3"/>
  <c r="H116" i="3"/>
  <c r="G117" i="3"/>
  <c r="H117" i="3"/>
  <c r="E117" i="3"/>
  <c r="B117" i="3" s="1"/>
  <c r="G118" i="3"/>
  <c r="H118" i="3"/>
  <c r="E118" i="3"/>
  <c r="G119" i="3"/>
  <c r="E119" i="3" s="1"/>
  <c r="H119" i="3"/>
  <c r="G120" i="3"/>
  <c r="H120" i="3"/>
  <c r="G121" i="3"/>
  <c r="E121" i="3" s="1"/>
  <c r="B121" i="3" s="1"/>
  <c r="H121" i="3"/>
  <c r="G122" i="3"/>
  <c r="E122" i="3" s="1"/>
  <c r="B122" i="3" s="1"/>
  <c r="H122" i="3"/>
  <c r="G123" i="3"/>
  <c r="H123" i="3"/>
  <c r="G124" i="3"/>
  <c r="H124" i="3"/>
  <c r="G125" i="3"/>
  <c r="H125" i="3"/>
  <c r="E125" i="3"/>
  <c r="B125" i="3" s="1"/>
  <c r="G126" i="3"/>
  <c r="H126" i="3"/>
  <c r="E126" i="3"/>
  <c r="G127" i="3"/>
  <c r="E127" i="3" s="1"/>
  <c r="B127" i="3" s="1"/>
  <c r="H127" i="3"/>
  <c r="G128" i="3"/>
  <c r="H128" i="3"/>
  <c r="G129" i="3"/>
  <c r="E129" i="3" s="1"/>
  <c r="B129" i="3" s="1"/>
  <c r="H129" i="3"/>
  <c r="G130" i="3"/>
  <c r="E130" i="3" s="1"/>
  <c r="B130" i="3" s="1"/>
  <c r="H130" i="3"/>
  <c r="G131" i="3"/>
  <c r="H131" i="3"/>
  <c r="G132" i="3"/>
  <c r="H132" i="3"/>
  <c r="G133" i="3"/>
  <c r="H133" i="3"/>
  <c r="E133" i="3"/>
  <c r="B133" i="3" s="1"/>
  <c r="G134" i="3"/>
  <c r="H134" i="3"/>
  <c r="E134" i="3"/>
  <c r="G135" i="3"/>
  <c r="E135" i="3" s="1"/>
  <c r="H135" i="3"/>
  <c r="G136" i="3"/>
  <c r="H136" i="3"/>
  <c r="G137" i="3"/>
  <c r="E137" i="3" s="1"/>
  <c r="B137" i="3" s="1"/>
  <c r="H137" i="3"/>
  <c r="G138" i="3"/>
  <c r="E138" i="3" s="1"/>
  <c r="B138" i="3" s="1"/>
  <c r="H138" i="3"/>
  <c r="G140" i="3"/>
  <c r="H140" i="3"/>
  <c r="G141" i="3"/>
  <c r="E141" i="3" s="1"/>
  <c r="B141" i="3" s="1"/>
  <c r="H141" i="3"/>
  <c r="G142" i="3"/>
  <c r="E142" i="3" s="1"/>
  <c r="H142" i="3"/>
  <c r="G143" i="3"/>
  <c r="H143" i="3"/>
  <c r="G144" i="3"/>
  <c r="E144" i="3" s="1"/>
  <c r="B144" i="3" s="1"/>
  <c r="H144" i="3"/>
  <c r="G145" i="3"/>
  <c r="H145" i="3"/>
  <c r="E145" i="3"/>
  <c r="B145" i="3" s="1"/>
  <c r="G146" i="3"/>
  <c r="H146" i="3"/>
  <c r="E146" i="3"/>
  <c r="G147" i="3"/>
  <c r="E147" i="3" s="1"/>
  <c r="B147" i="3" s="1"/>
  <c r="H147" i="3"/>
  <c r="G148" i="3"/>
  <c r="H148" i="3"/>
  <c r="G149" i="3"/>
  <c r="E149" i="3" s="1"/>
  <c r="B149" i="3" s="1"/>
  <c r="H149" i="3"/>
  <c r="G150" i="3"/>
  <c r="E150" i="3" s="1"/>
  <c r="B150" i="3" s="1"/>
  <c r="H150" i="3"/>
  <c r="G151" i="3"/>
  <c r="H151" i="3"/>
  <c r="G152" i="3"/>
  <c r="E152" i="3" s="1"/>
  <c r="B152" i="3" s="1"/>
  <c r="H152" i="3"/>
  <c r="G153" i="3"/>
  <c r="H153" i="3"/>
  <c r="E153" i="3"/>
  <c r="B153" i="3" s="1"/>
  <c r="G154" i="3"/>
  <c r="H154" i="3"/>
  <c r="E154" i="3"/>
  <c r="G155" i="3"/>
  <c r="E155" i="3" s="1"/>
  <c r="B155" i="3" s="1"/>
  <c r="H155" i="3"/>
  <c r="G156" i="3"/>
  <c r="H156" i="3"/>
  <c r="T158" i="3"/>
  <c r="G162" i="3"/>
  <c r="E162" i="3" s="1"/>
  <c r="B162" i="3" s="1"/>
  <c r="G164" i="3"/>
  <c r="E164" i="3" s="1"/>
  <c r="B164" i="3" s="1"/>
  <c r="G166" i="3"/>
  <c r="E166" i="3" s="1"/>
  <c r="B166" i="3" s="1"/>
  <c r="G212" i="3"/>
  <c r="H212" i="3"/>
  <c r="G260" i="3"/>
  <c r="E260" i="3" s="1"/>
  <c r="H260" i="3"/>
  <c r="G263" i="3"/>
  <c r="H263" i="3"/>
  <c r="G264" i="3"/>
  <c r="E264" i="3" s="1"/>
  <c r="B264" i="3" s="1"/>
  <c r="H264" i="3"/>
  <c r="G265" i="3"/>
  <c r="H265" i="3"/>
  <c r="G268" i="3"/>
  <c r="H268" i="3"/>
  <c r="E268" i="3"/>
  <c r="G269" i="3"/>
  <c r="H269" i="3"/>
  <c r="E269" i="3"/>
  <c r="G270" i="3"/>
  <c r="E270" i="3" s="1"/>
  <c r="H270" i="3"/>
  <c r="G271" i="3"/>
  <c r="H271" i="3"/>
  <c r="G272" i="3"/>
  <c r="E272" i="3" s="1"/>
  <c r="B272" i="3" s="1"/>
  <c r="H272" i="3"/>
  <c r="G273" i="3"/>
  <c r="E273" i="3" s="1"/>
  <c r="B273" i="3" s="1"/>
  <c r="H273" i="3"/>
  <c r="G274" i="3"/>
  <c r="H274" i="3"/>
  <c r="G275" i="3"/>
  <c r="E275" i="3" s="1"/>
  <c r="H275" i="3"/>
  <c r="G276" i="3"/>
  <c r="H276" i="3"/>
  <c r="E276" i="3"/>
  <c r="G277" i="3"/>
  <c r="H277" i="3"/>
  <c r="E277" i="3"/>
  <c r="G278" i="3"/>
  <c r="E278" i="3" s="1"/>
  <c r="G279" i="3"/>
  <c r="H279" i="3"/>
  <c r="E279" i="3"/>
  <c r="G280" i="3"/>
  <c r="E280" i="3" s="1"/>
  <c r="B280" i="3" s="1"/>
  <c r="H280" i="3"/>
  <c r="G283" i="3"/>
  <c r="E283" i="3" s="1"/>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B279" i="3" s="1"/>
  <c r="F278" i="3"/>
  <c r="F277" i="3"/>
  <c r="B277" i="3"/>
  <c r="F276" i="3"/>
  <c r="F275" i="3"/>
  <c r="B275" i="3" s="1"/>
  <c r="F274" i="3"/>
  <c r="F273" i="3"/>
  <c r="F272" i="3"/>
  <c r="F271" i="3"/>
  <c r="F270" i="3"/>
  <c r="F269" i="3"/>
  <c r="B269" i="3" s="1"/>
  <c r="F268" i="3"/>
  <c r="F267" i="3"/>
  <c r="F266" i="3"/>
  <c r="F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F251" i="3" s="1"/>
  <c r="B251" i="3" s="1"/>
  <c r="M251" i="3"/>
  <c r="L250" i="3"/>
  <c r="F250" i="3" s="1"/>
  <c r="B250" i="3" s="1"/>
  <c r="M250" i="3"/>
  <c r="L249" i="3"/>
  <c r="M249" i="3"/>
  <c r="L248" i="3"/>
  <c r="M248" i="3"/>
  <c r="L247" i="3"/>
  <c r="M247" i="3"/>
  <c r="F247" i="3" s="1"/>
  <c r="B247" i="3" s="1"/>
  <c r="L246" i="3"/>
  <c r="M246" i="3"/>
  <c r="F246" i="3"/>
  <c r="B246" i="3" s="1"/>
  <c r="L245" i="3"/>
  <c r="M245" i="3"/>
  <c r="L244" i="3"/>
  <c r="M244" i="3"/>
  <c r="L243" i="3"/>
  <c r="F243" i="3" s="1"/>
  <c r="B243" i="3" s="1"/>
  <c r="M243" i="3"/>
  <c r="L242" i="3"/>
  <c r="F242" i="3" s="1"/>
  <c r="B242" i="3" s="1"/>
  <c r="M242" i="3"/>
  <c r="L241" i="3"/>
  <c r="M241" i="3"/>
  <c r="L240" i="3"/>
  <c r="M240" i="3"/>
  <c r="L239" i="3"/>
  <c r="M239" i="3"/>
  <c r="F239" i="3" s="1"/>
  <c r="B239" i="3" s="1"/>
  <c r="L238" i="3"/>
  <c r="M238" i="3"/>
  <c r="F238" i="3"/>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F219" i="3" s="1"/>
  <c r="B219" i="3" s="1"/>
  <c r="M219" i="3"/>
  <c r="L218" i="3"/>
  <c r="F218" i="3" s="1"/>
  <c r="B218" i="3" s="1"/>
  <c r="M218" i="3"/>
  <c r="L217" i="3"/>
  <c r="M217" i="3"/>
  <c r="L216" i="3"/>
  <c r="M216" i="3"/>
  <c r="L215" i="3"/>
  <c r="M215" i="3"/>
  <c r="F215" i="3" s="1"/>
  <c r="B215" i="3" s="1"/>
  <c r="L214" i="3"/>
  <c r="M214" i="3"/>
  <c r="F214" i="3"/>
  <c r="B214" i="3" s="1"/>
  <c r="L213" i="3"/>
  <c r="M213" i="3"/>
  <c r="F212" i="3"/>
  <c r="F211" i="3"/>
  <c r="B211" i="3" s="1"/>
  <c r="L210" i="3"/>
  <c r="F210" i="3" s="1"/>
  <c r="B210" i="3" s="1"/>
  <c r="M210" i="3"/>
  <c r="L209" i="3"/>
  <c r="F209" i="3" s="1"/>
  <c r="B209" i="3" s="1"/>
  <c r="L208" i="3"/>
  <c r="F208" i="3" s="1"/>
  <c r="B208" i="3" s="1"/>
  <c r="L207" i="3"/>
  <c r="M207" i="3"/>
  <c r="L206" i="3"/>
  <c r="M206" i="3"/>
  <c r="L205" i="3"/>
  <c r="M205" i="3"/>
  <c r="L204" i="3"/>
  <c r="M204" i="3"/>
  <c r="F204" i="3" s="1"/>
  <c r="B204" i="3" s="1"/>
  <c r="L203" i="3"/>
  <c r="M203" i="3"/>
  <c r="L202" i="3"/>
  <c r="M202" i="3"/>
  <c r="L201" i="3"/>
  <c r="M201" i="3"/>
  <c r="L200" i="3"/>
  <c r="F200" i="3" s="1"/>
  <c r="B200" i="3" s="1"/>
  <c r="M200" i="3"/>
  <c r="L199" i="3"/>
  <c r="M199" i="3"/>
  <c r="B154" i="3"/>
  <c r="B146" i="3"/>
  <c r="B142" i="3"/>
  <c r="B135" i="3"/>
  <c r="B134" i="3"/>
  <c r="B126" i="3"/>
  <c r="B119" i="3"/>
  <c r="B118" i="3"/>
  <c r="B110" i="3"/>
  <c r="B103" i="3"/>
  <c r="B102" i="3"/>
  <c r="B98" i="3"/>
  <c r="B95" i="3"/>
  <c r="B94" i="3"/>
  <c r="B87" i="3"/>
  <c r="B86" i="3"/>
  <c r="B82" i="3"/>
  <c r="B79" i="3"/>
  <c r="B78" i="3"/>
  <c r="B74" i="3"/>
  <c r="B71" i="3"/>
  <c r="B70" i="3"/>
  <c r="B63" i="3"/>
  <c r="B62" i="3"/>
  <c r="B58" i="3"/>
  <c r="B55" i="3"/>
  <c r="B54" i="3"/>
  <c r="B50" i="3"/>
  <c r="B47" i="3"/>
  <c r="B42" i="3"/>
  <c r="B39" i="3"/>
  <c r="B38" i="3"/>
  <c r="B28" i="3"/>
  <c r="L7" i="3"/>
  <c r="F7" i="3" s="1"/>
  <c r="F4" i="3" s="1"/>
  <c r="F297" i="3"/>
  <c r="F288"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13" i="1" s="1"/>
  <c r="C3" i="37"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34" i="37" l="1"/>
  <c r="G1151" i="37"/>
  <c r="G1547" i="37"/>
  <c r="G1517" i="37"/>
  <c r="G1559" i="37"/>
  <c r="G1496" i="37"/>
  <c r="G1479" i="37"/>
  <c r="G1472" i="37"/>
  <c r="G1211" i="37"/>
  <c r="E265" i="3"/>
  <c r="B265" i="3" s="1"/>
  <c r="E33" i="3"/>
  <c r="B33" i="3" s="1"/>
  <c r="G667" i="37"/>
  <c r="E31" i="3"/>
  <c r="B31" i="3" s="1"/>
  <c r="G659" i="37"/>
  <c r="E66" i="3"/>
  <c r="B66" i="3" s="1"/>
  <c r="H362" i="37"/>
  <c r="G209" i="37"/>
  <c r="G193" i="37"/>
  <c r="G191" i="37"/>
  <c r="G189" i="37"/>
  <c r="G183" i="37"/>
  <c r="G182" i="37"/>
  <c r="F185" i="1"/>
  <c r="G179" i="37"/>
  <c r="G148" i="37"/>
  <c r="G133" i="37"/>
  <c r="E34" i="3"/>
  <c r="B34" i="3" s="1"/>
  <c r="G640" i="37"/>
  <c r="E41" i="3"/>
  <c r="B41" i="3" s="1"/>
  <c r="G1224" i="37"/>
  <c r="G1203" i="37"/>
  <c r="E175" i="27"/>
  <c r="G1141" i="37"/>
  <c r="D75" i="27"/>
  <c r="C1040" i="37" s="1"/>
  <c r="G1043" i="37"/>
  <c r="G1011" i="37"/>
  <c r="G1007" i="37"/>
  <c r="G989" i="37"/>
  <c r="G986" i="37"/>
  <c r="E30" i="3"/>
  <c r="B30" i="3" s="1"/>
  <c r="G286" i="37"/>
  <c r="G1214" i="37"/>
  <c r="G1213" i="37"/>
  <c r="G1218" i="37"/>
  <c r="G1150" i="37"/>
  <c r="G1146" i="37"/>
  <c r="G1117" i="37"/>
  <c r="G1047" i="37"/>
  <c r="F76" i="27"/>
  <c r="G1026" i="37"/>
  <c r="G1025" i="37"/>
  <c r="G997" i="37"/>
  <c r="G993" i="37"/>
  <c r="G666" i="37"/>
  <c r="G651" i="37"/>
  <c r="G646" i="37"/>
  <c r="G285" i="37"/>
  <c r="D647" i="1"/>
  <c r="C635" i="37" s="1"/>
  <c r="G190" i="37"/>
  <c r="G185" i="37"/>
  <c r="E45" i="3"/>
  <c r="B45" i="3" s="1"/>
  <c r="G184" i="37"/>
  <c r="F205" i="3"/>
  <c r="B205" i="3" s="1"/>
  <c r="G181" i="37"/>
  <c r="G178" i="37"/>
  <c r="G177" i="37"/>
  <c r="G176" i="37"/>
  <c r="G170" i="37"/>
  <c r="G160" i="37"/>
  <c r="G155" i="37"/>
  <c r="G129" i="37"/>
  <c r="G127" i="37"/>
  <c r="G78" i="37"/>
  <c r="K20" i="37"/>
  <c r="E5" i="3"/>
  <c r="B5" i="3" s="1"/>
  <c r="L296" i="3"/>
  <c r="F296" i="3" s="1"/>
  <c r="F292" i="3" s="1"/>
  <c r="I7" i="3"/>
  <c r="F201" i="3"/>
  <c r="B201" i="3" s="1"/>
  <c r="E354" i="1"/>
  <c r="D343" i="37" s="1"/>
  <c r="D116" i="1"/>
  <c r="C106" i="37" s="1"/>
  <c r="D85" i="1"/>
  <c r="C75" i="37" s="1"/>
  <c r="H76" i="37"/>
  <c r="G223" i="37"/>
  <c r="D204" i="1"/>
  <c r="C194" i="37" s="1"/>
  <c r="D160" i="1"/>
  <c r="D583" i="1"/>
  <c r="C571" i="37" s="1"/>
  <c r="E187" i="27"/>
  <c r="D1152" i="37" s="1"/>
  <c r="D203" i="27"/>
  <c r="E235" i="27"/>
  <c r="D1200" i="37" s="1"/>
  <c r="E45" i="33"/>
  <c r="D1457" i="37" s="1"/>
  <c r="H1389" i="37"/>
  <c r="G1389" i="37"/>
  <c r="D1288" i="37"/>
  <c r="E12" i="36"/>
  <c r="D13" i="30"/>
  <c r="C1469" i="37" s="1"/>
  <c r="H1469" i="37" s="1"/>
  <c r="F261" i="3"/>
  <c r="F421" i="1"/>
  <c r="E141" i="1"/>
  <c r="D131" i="37" s="1"/>
  <c r="E257" i="1"/>
  <c r="D247" i="37" s="1"/>
  <c r="D134" i="1"/>
  <c r="H41" i="37"/>
  <c r="D518" i="1"/>
  <c r="C506" i="37" s="1"/>
  <c r="G481" i="37"/>
  <c r="D223" i="1"/>
  <c r="D628" i="1"/>
  <c r="F51" i="27"/>
  <c r="D84" i="27"/>
  <c r="C1049" i="37" s="1"/>
  <c r="G1089" i="37"/>
  <c r="F131" i="27"/>
  <c r="E96" i="36"/>
  <c r="D1371" i="37" s="1"/>
  <c r="C1318" i="37"/>
  <c r="D42" i="36"/>
  <c r="H1295" i="37"/>
  <c r="C1557" i="37"/>
  <c r="H1557" i="37" s="1"/>
  <c r="K59" i="42"/>
  <c r="B283" i="3"/>
  <c r="H328" i="37"/>
  <c r="H304" i="37"/>
  <c r="D147" i="1"/>
  <c r="H19" i="37"/>
  <c r="D424" i="1"/>
  <c r="D18" i="27"/>
  <c r="C983" i="37" s="1"/>
  <c r="F58" i="27"/>
  <c r="D92" i="27"/>
  <c r="C1057" i="37" s="1"/>
  <c r="D151" i="27"/>
  <c r="F154" i="27"/>
  <c r="F188" i="27"/>
  <c r="F236" i="27"/>
  <c r="F247" i="27"/>
  <c r="D1318" i="37"/>
  <c r="E42" i="36"/>
  <c r="D1317" i="37" s="1"/>
  <c r="C1497" i="37"/>
  <c r="D30" i="30"/>
  <c r="C1486" i="37" s="1"/>
  <c r="G1557" i="37"/>
  <c r="H64" i="37"/>
  <c r="H50" i="37"/>
  <c r="G179" i="3"/>
  <c r="E179" i="3" s="1"/>
  <c r="B179" i="3" s="1"/>
  <c r="H195" i="37"/>
  <c r="H162" i="37"/>
  <c r="G541" i="37"/>
  <c r="E92" i="27"/>
  <c r="D1058" i="37"/>
  <c r="C1372" i="37"/>
  <c r="D96" i="36"/>
  <c r="C1288" i="37"/>
  <c r="D12" i="36"/>
  <c r="C1287" i="37" s="1"/>
  <c r="I14" i="3"/>
  <c r="H1467" i="37"/>
  <c r="G1552" i="37"/>
  <c r="G1548" i="37"/>
  <c r="G1544" i="37"/>
  <c r="G1512" i="37"/>
  <c r="G1477" i="37"/>
  <c r="G1475" i="37"/>
  <c r="G1432" i="37"/>
  <c r="I1432" i="37" s="1"/>
  <c r="G1428" i="37"/>
  <c r="I1428" i="37" s="1"/>
  <c r="G1420" i="37"/>
  <c r="G1416" i="37"/>
  <c r="G1399" i="37"/>
  <c r="G1386" i="37"/>
  <c r="G1382" i="37"/>
  <c r="G1368" i="37"/>
  <c r="G1340" i="37"/>
  <c r="G1331" i="37"/>
  <c r="G1327" i="37"/>
  <c r="G1320" i="37"/>
  <c r="G1315" i="37"/>
  <c r="G1311" i="37"/>
  <c r="G1309" i="37"/>
  <c r="G1305" i="37"/>
  <c r="G1300" i="37"/>
  <c r="G1296" i="37"/>
  <c r="G1291" i="37"/>
  <c r="G1284" i="37"/>
  <c r="G1280" i="37"/>
  <c r="G1276" i="37"/>
  <c r="G1272" i="37"/>
  <c r="G1268" i="37"/>
  <c r="G1215" i="37"/>
  <c r="G1184" i="37"/>
  <c r="G1180" i="37"/>
  <c r="G1176" i="37"/>
  <c r="G1172" i="37"/>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G1490" i="37"/>
  <c r="G1478" i="37"/>
  <c r="G1468" i="37"/>
  <c r="G1465" i="37"/>
  <c r="G1445" i="37"/>
  <c r="G1429" i="37"/>
  <c r="I1429" i="37" s="1"/>
  <c r="G1421" i="37"/>
  <c r="G1417" i="37"/>
  <c r="G1413" i="37"/>
  <c r="G1387" i="37"/>
  <c r="G1383" i="37"/>
  <c r="G1322" i="37"/>
  <c r="G1316" i="37"/>
  <c r="G1312" i="37"/>
  <c r="G1306" i="37"/>
  <c r="G1216" i="37"/>
  <c r="G1185" i="37"/>
  <c r="G1181" i="37"/>
  <c r="G1177" i="37"/>
  <c r="G1173" i="3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G1560" i="37"/>
  <c r="G1556" i="37"/>
  <c r="G1540" i="37"/>
  <c r="G1508" i="37"/>
  <c r="G1499" i="37"/>
  <c r="G1495" i="37"/>
  <c r="I1444" i="37"/>
  <c r="G1431" i="37"/>
  <c r="I1431" i="37" s="1"/>
  <c r="G1427" i="37"/>
  <c r="I1427" i="37" s="1"/>
  <c r="G1419" i="37"/>
  <c r="G1415" i="37"/>
  <c r="G1398" i="37"/>
  <c r="G1385" i="37"/>
  <c r="G1367" i="37"/>
  <c r="G1360" i="37"/>
  <c r="G1339" i="37"/>
  <c r="G1330" i="37"/>
  <c r="G1326" i="37"/>
  <c r="G1324" i="37"/>
  <c r="G1308" i="37"/>
  <c r="G1303" i="37"/>
  <c r="G1299" i="37"/>
  <c r="G1290" i="37"/>
  <c r="G1283" i="37"/>
  <c r="G1279" i="37"/>
  <c r="G1275" i="37"/>
  <c r="G1271" i="37"/>
  <c r="G1171" i="37"/>
  <c r="G1498" i="37"/>
  <c r="G1494" i="37"/>
  <c r="G1491" i="37"/>
  <c r="G1476"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1" i="37"/>
  <c r="G1107" i="37"/>
  <c r="G1075" i="37"/>
  <c r="G1071" i="37"/>
  <c r="G1067" i="37"/>
  <c r="G1063" i="37"/>
  <c r="G1059" i="37"/>
  <c r="G1054" i="37"/>
  <c r="G1046" i="37"/>
  <c r="G1042" i="37"/>
  <c r="G1021" i="37"/>
  <c r="G1017" i="37"/>
  <c r="G820" i="37"/>
  <c r="G816" i="37"/>
  <c r="G812"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39" i="37"/>
  <c r="G821" i="37"/>
  <c r="G817" i="37"/>
  <c r="G813" i="37"/>
  <c r="G809" i="37"/>
  <c r="G805"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689" i="37"/>
  <c r="G685" i="37"/>
  <c r="G68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41" i="37"/>
  <c r="G629" i="37"/>
  <c r="G577" i="37"/>
  <c r="G1110" i="37"/>
  <c r="G1106" i="37"/>
  <c r="G1053" i="37"/>
  <c r="G1045" i="37"/>
  <c r="G1020" i="37"/>
  <c r="G999" i="37"/>
  <c r="G995" i="37"/>
  <c r="G991" i="37"/>
  <c r="G672" i="37"/>
  <c r="G668" i="37"/>
  <c r="G664" i="37"/>
  <c r="G660" i="37"/>
  <c r="G656" i="37"/>
  <c r="G652" i="37"/>
  <c r="G648" i="37"/>
  <c r="G644" i="37"/>
  <c r="G607" i="37"/>
  <c r="G595" i="37"/>
  <c r="G580" i="37"/>
  <c r="G560" i="37"/>
  <c r="G553" i="37"/>
  <c r="G549" i="37"/>
  <c r="G545" i="37"/>
  <c r="G527" i="37"/>
  <c r="G483" i="37"/>
  <c r="G673" i="37"/>
  <c r="G669" i="37"/>
  <c r="G665" i="37"/>
  <c r="G661" i="37"/>
  <c r="G657" i="37"/>
  <c r="G653" i="37"/>
  <c r="G649" i="37"/>
  <c r="G645" i="37"/>
  <c r="G621" i="37"/>
  <c r="G604" i="37"/>
  <c r="G569" i="37"/>
  <c r="G561" i="37"/>
  <c r="G550" i="37"/>
  <c r="G542" i="37"/>
  <c r="G606" i="37"/>
  <c r="G579" i="37"/>
  <c r="G552" i="37"/>
  <c r="G548" i="37"/>
  <c r="G518" i="37"/>
  <c r="G482" i="37"/>
  <c r="G582" i="37"/>
  <c r="G544" i="37"/>
  <c r="G524" i="37"/>
  <c r="G515" i="37"/>
  <c r="G511" i="37"/>
  <c r="G505" i="37"/>
  <c r="G501" i="37"/>
  <c r="G479" i="37"/>
  <c r="G453" i="37"/>
  <c r="G434" i="37"/>
  <c r="G330" i="37"/>
  <c r="G306" i="37"/>
  <c r="G276" i="37"/>
  <c r="G270" i="37"/>
  <c r="G256" i="37"/>
  <c r="G244" i="37"/>
  <c r="G228" i="37"/>
  <c r="G219" i="37"/>
  <c r="G207" i="37"/>
  <c r="G203" i="37"/>
  <c r="G198" i="37"/>
  <c r="G159" i="37"/>
  <c r="G136" i="37"/>
  <c r="G525" i="37"/>
  <c r="G512" i="37"/>
  <c r="G435" i="37"/>
  <c r="G452" i="37"/>
  <c r="G437" i="37"/>
  <c r="G403" i="37"/>
  <c r="G329" i="37"/>
  <c r="G305" i="37"/>
  <c r="G295" i="37"/>
  <c r="G279" i="37"/>
  <c r="G275" i="37"/>
  <c r="G269" i="37"/>
  <c r="G255" i="37"/>
  <c r="G243" i="37"/>
  <c r="G227" i="37"/>
  <c r="G218" i="37"/>
  <c r="G206" i="37"/>
  <c r="G202" i="37"/>
  <c r="G197" i="37"/>
  <c r="G158" i="37"/>
  <c r="G135"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32" i="37"/>
  <c r="G326" i="37"/>
  <c r="G314" i="37"/>
  <c r="G310" i="37"/>
  <c r="G171" i="37"/>
  <c r="G156" i="37"/>
  <c r="G152" i="37"/>
  <c r="G109" i="37"/>
  <c r="G105" i="37"/>
  <c r="G101" i="37"/>
  <c r="G90" i="37"/>
  <c r="G86" i="37"/>
  <c r="G43" i="37"/>
  <c r="G39" i="37"/>
  <c r="G29" i="37"/>
  <c r="G16"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B199" i="3"/>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D48" i="30" l="1"/>
  <c r="F204" i="1"/>
  <c r="F85" i="1"/>
  <c r="F647" i="1"/>
  <c r="F160" i="1"/>
  <c r="H1040" i="37"/>
  <c r="F151" i="27"/>
  <c r="F84" i="27"/>
  <c r="F18" i="27"/>
  <c r="I1451" i="37"/>
  <c r="I1450" i="37"/>
  <c r="I1460" i="37"/>
  <c r="E531" i="1"/>
  <c r="E163" i="3"/>
  <c r="B163" i="3" s="1"/>
  <c r="D1287" i="37"/>
  <c r="K47" i="42"/>
  <c r="E24" i="3"/>
  <c r="G1049" i="37"/>
  <c r="H635" i="37"/>
  <c r="C412" i="37"/>
  <c r="F424" i="1"/>
  <c r="H1104" i="37"/>
  <c r="C1371" i="37"/>
  <c r="F96" i="36"/>
  <c r="H1497" i="37"/>
  <c r="G1497" i="37"/>
  <c r="C1317" i="37"/>
  <c r="F42" i="36"/>
  <c r="C213" i="37"/>
  <c r="F223" i="1"/>
  <c r="C124" i="37"/>
  <c r="F134" i="1"/>
  <c r="I1461" i="37"/>
  <c r="H213" i="37"/>
  <c r="C137" i="37"/>
  <c r="F147"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G150" i="37"/>
  <c r="H150" i="37"/>
  <c r="C222" i="37"/>
  <c r="F232" i="1"/>
  <c r="C1457" i="37"/>
  <c r="J54" i="42"/>
  <c r="G585" i="37"/>
  <c r="H585" i="37"/>
  <c r="G1168" i="37"/>
  <c r="H1168" i="37"/>
  <c r="E74" i="27"/>
  <c r="G616" i="37"/>
  <c r="H616" i="37"/>
  <c r="G137" i="37" l="1"/>
  <c r="H137" i="37"/>
  <c r="H124" i="37"/>
  <c r="G124" i="37"/>
  <c r="H1317" i="37"/>
  <c r="G1317" i="37"/>
  <c r="H1371" i="37"/>
  <c r="G1371" i="37"/>
  <c r="G1287" i="37"/>
  <c r="H128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c r="E157" i="3" s="1"/>
  <c r="J3" i="3" l="1"/>
  <c r="L2" i="37"/>
  <c r="K2" i="37"/>
  <c r="G637" i="37"/>
  <c r="H637" i="37"/>
  <c r="B157" i="3"/>
  <c r="G636" i="37"/>
  <c r="H636" i="37"/>
  <c r="K29" i="37" s="1"/>
  <c r="L28" i="37" l="1"/>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<sst xmlns="http://schemas.openxmlformats.org/spreadsheetml/2006/main" count="4758" uniqueCount="4302">
  <si>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</si>
  <si>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</si>
  <si>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</si>
  <si>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</si>
  <si>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</si>
  <si>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</si>
  <si>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</si>
  <si>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</si>
  <si>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</si>
  <si>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</si>
  <si>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</si>
  <si>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</si>
  <si>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</si>
  <si>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</si>
  <si>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</si>
  <si>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</si>
  <si>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</si>
  <si>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</si>
  <si>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</si>
  <si>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</si>
  <si>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</si>
  <si>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</si>
  <si>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</si>
  <si>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</si>
  <si>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</si>
  <si>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</si>
  <si>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</si>
  <si>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</si>
  <si>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</si>
  <si>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</si>
  <si>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</si>
  <si>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</si>
  <si>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</si>
  <si>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</si>
  <si>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</si>
  <si>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</si>
  <si>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</si>
  <si>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</si>
  <si>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</si>
  <si>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</si>
  <si>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</si>
  <si>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</si>
  <si>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</si>
  <si>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</si>
  <si>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</si>
  <si>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</si>
  <si>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</si>
  <si>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</si>
  <si>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</si>
  <si>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</si>
  <si>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</si>
  <si>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</si>
  <si>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</si>
  <si>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</si>
  <si>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</si>
  <si>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</si>
  <si>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</si>
  <si>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</si>
  <si>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</si>
  <si>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</si>
  <si>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</si>
  <si>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</si>
  <si>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</si>
  <si>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</si>
  <si>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</si>
  <si>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</si>
  <si>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</si>
  <si>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</si>
  <si>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</si>
  <si>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</si>
  <si>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</si>
  <si>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</si>
  <si>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</si>
  <si>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</si>
  <si>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</si>
  <si>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</si>
  <si>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</si>
  <si>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</si>
  <si>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</si>
  <si>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</si>
  <si>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</si>
  <si>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</si>
  <si>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</si>
  <si>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</si>
  <si>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</si>
  <si>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</si>
  <si>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</si>
  <si>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</si>
  <si>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</si>
  <si>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</si>
  <si>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</si>
  <si>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</si>
  <si>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</si>
  <si>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</si>
  <si>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</si>
  <si>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</si>
  <si>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</si>
  <si>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</si>
  <si>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</si>
  <si>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</si>
  <si>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</si>
  <si>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</si>
  <si>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</si>
  <si>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</si>
  <si>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</si>
  <si>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</si>
  <si>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</si>
  <si>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</si>
  <si>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</si>
  <si>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</si>
  <si>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</si>
  <si>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</si>
  <si>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</si>
  <si>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</si>
  <si>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</si>
  <si>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</si>
  <si>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</si>
  <si>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</si>
  <si>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</si>
  <si>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</si>
  <si>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</si>
  <si>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</si>
  <si>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</si>
  <si>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</si>
  <si>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</si>
  <si>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</si>
  <si>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</si>
  <si>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</si>
  <si>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</si>
  <si>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</si>
  <si>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</si>
  <si>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</si>
  <si>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</si>
  <si>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</si>
  <si>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</si>
  <si>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</si>
  <si>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</si>
  <si>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</si>
  <si>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</si>
  <si>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</si>
  <si>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</si>
  <si>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</si>
  <si>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</si>
  <si>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</si>
  <si>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</si>
  <si>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</si>
  <si>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</si>
  <si>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</si>
  <si>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</si>
  <si>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</si>
  <si>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</si>
  <si>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</si>
  <si>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</si>
  <si>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</si>
  <si>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</si>
  <si>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</si>
  <si>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</si>
  <si>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</si>
  <si>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</si>
  <si>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</si>
  <si>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</si>
  <si>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</si>
  <si>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</si>
  <si>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</si>
  <si>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</si>
  <si>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</si>
  <si>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</si>
  <si>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</si>
  <si>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</si>
  <si>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</si>
  <si>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</si>
  <si>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</si>
  <si>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</si>
  <si>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</si>
  <si>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</si>
  <si>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</si>
  <si>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</si>
  <si>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</si>
  <si>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</si>
  <si>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</si>
  <si>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</si>
  <si>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</si>
  <si>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</si>
  <si>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</si>
  <si>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</si>
  <si>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</si>
  <si>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</si>
  <si>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</si>
  <si>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</si>
  <si>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</si>
  <si>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</si>
  <si>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</si>
  <si>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</si>
  <si>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</si>
  <si>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</si>
  <si>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</si>
  <si>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</si>
  <si>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</si>
  <si>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</si>
  <si>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</si>
  <si>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</si>
  <si>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</si>
  <si>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</si>
  <si>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</si>
  <si>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</si>
  <si>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</si>
  <si>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</si>
  <si>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</si>
  <si>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</si>
  <si>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</si>
  <si>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</si>
  <si>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</si>
  <si>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</si>
  <si>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</si>
  <si>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</si>
  <si>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</si>
  <si>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</si>
  <si>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</si>
  <si>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</si>
  <si>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</si>
  <si>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</si>
  <si>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</si>
  <si>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</si>
  <si>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</si>
  <si>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</si>
  <si>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</si>
  <si>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</si>
  <si>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</si>
  <si>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</si>
  <si>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</si>
  <si>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</si>
  <si>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</si>
  <si>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</si>
  <si>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</si>
  <si>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</si>
  <si>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</si>
  <si>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</si>
  <si>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</si>
  <si>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</si>
  <si>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</si>
  <si>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</si>
  <si>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</si>
  <si>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</si>
  <si>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</si>
  <si>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</si>
  <si>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</si>
  <si>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</si>
  <si>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</si>
  <si>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</si>
  <si>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</si>
  <si>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</si>
  <si>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</si>
  <si>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</si>
  <si>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</si>
  <si>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</si>
  <si>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</si>
  <si>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</si>
  <si>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</si>
  <si>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</si>
  <si>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</si>
  <si>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</si>
  <si>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</si>
  <si>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</si>
  <si>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</si>
  <si>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</si>
  <si>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</si>
  <si>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</si>
  <si>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</si>
  <si>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</si>
  <si>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</si>
  <si>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</si>
  <si>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</si>
  <si>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</si>
  <si>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</si>
  <si>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</si>
  <si>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</si>
  <si>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</si>
  <si>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</si>
  <si>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</si>
  <si>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</si>
  <si>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</si>
  <si>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</si>
  <si>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</si>
  <si>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</si>
  <si>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</si>
  <si>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</si>
  <si>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</si>
  <si>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</si>
  <si>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</si>
  <si>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</si>
  <si>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</si>
  <si>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</si>
  <si>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</si>
  <si>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</si>
  <si>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</si>
  <si>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</si>
  <si>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</si>
  <si>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</si>
  <si>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</si>
  <si>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</si>
  <si>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</si>
  <si>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</si>
  <si>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</si>
  <si>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</si>
  <si>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</si>
  <si>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</si>
  <si>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</si>
  <si>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</si>
  <si>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</si>
  <si>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</si>
  <si>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</si>
  <si>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</si>
  <si>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</si>
  <si>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</si>
  <si>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</si>
  <si>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</si>
  <si>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</si>
  <si>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</si>
  <si>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</si>
  <si>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</si>
  <si>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</si>
  <si>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</si>
  <si>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</si>
  <si>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</si>
  <si>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</si>
  <si>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</si>
  <si>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</si>
  <si>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</si>
  <si>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</si>
  <si>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</si>
  <si>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</si>
  <si>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</si>
  <si>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</si>
  <si>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</si>
  <si>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</si>
  <si>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</si>
  <si>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</si>
  <si>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</si>
  <si>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</si>
  <si>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</si>
  <si>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</si>
  <si>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</si>
  <si>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</si>
  <si>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</si>
  <si>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</si>
  <si>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</si>
  <si>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</si>
  <si>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</si>
  <si>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</si>
  <si>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</si>
  <si>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</si>
  <si>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</si>
  <si>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</si>
  <si>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</si>
  <si>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</si>
  <si>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</si>
  <si>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</si>
  <si>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</si>
  <si>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</si>
  <si>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</si>
  <si>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</si>
  <si>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</si>
  <si>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</si>
  <si>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</si>
  <si>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</si>
  <si>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</si>
  <si>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</si>
  <si>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</si>
  <si>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</si>
  <si>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</si>
  <si>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</si>
  <si>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</si>
  <si>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</si>
  <si>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</si>
  <si>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</si>
  <si>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</si>
  <si>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</si>
  <si>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</si>
  <si>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</si>
  <si>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</si>
  <si>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</si>
  <si>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</si>
  <si>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</si>
  <si>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</si>
  <si>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</si>
  <si>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</si>
  <si>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</si>
  <si>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</si>
  <si>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</si>
  <si>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</si>
  <si>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</si>
  <si>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</si>
  <si>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</si>
  <si>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</si>
  <si>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</si>
  <si>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</si>
  <si>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</si>
  <si>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</si>
  <si>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</si>
  <si>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</si>
  <si>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</si>
  <si>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</si>
  <si>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</si>
  <si>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</si>
  <si>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</si>
  <si>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</si>
  <si>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</si>
  <si>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</si>
  <si>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</si>
  <si>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</si>
  <si>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</si>
  <si>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</si>
  <si>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</si>
  <si>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</si>
  <si>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</si>
  <si>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</si>
  <si>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</si>
  <si>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</si>
  <si>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</si>
  <si>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</si>
  <si>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</si>
  <si>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</si>
  <si>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</si>
  <si>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</si>
  <si>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</si>
  <si>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</si>
  <si>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</si>
  <si>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</si>
  <si>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</si>
  <si>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</si>
  <si>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</si>
  <si>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</si>
  <si>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</si>
  <si>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</si>
  <si>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</si>
  <si>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</si>
  <si>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</si>
  <si>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</si>
  <si>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</si>
  <si>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</si>
  <si>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</si>
  <si>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</si>
  <si>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</si>
  <si>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</si>
  <si>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</si>
  <si>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</si>
  <si>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</si>
  <si>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</si>
  <si>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</si>
  <si>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</si>
  <si>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</si>
  <si>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</si>
  <si>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</si>
  <si>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</si>
  <si>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</si>
  <si>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</si>
  <si>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</si>
  <si>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</si>
  <si>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</si>
  <si>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</si>
  <si>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</si>
  <si>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</si>
  <si>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</si>
  <si>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</si>
  <si>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</si>
  <si>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</si>
  <si>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</si>
  <si>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</si>
  <si>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</si>
  <si>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</si>
  <si>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</si>
  <si>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</si>
  <si>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</si>
  <si>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</si>
  <si>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</si>
  <si>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</si>
  <si>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</si>
  <si>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</si>
  <si>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</si>
  <si>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</si>
  <si>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</si>
  <si>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</si>
  <si>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</si>
  <si>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</si>
  <si>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</si>
  <si>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</si>
  <si>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</si>
  <si>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</si>
  <si>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</si>
  <si>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</si>
  <si>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</si>
  <si>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</si>
  <si>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</si>
  <si>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</si>
  <si>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</si>
  <si>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</si>
  <si>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</si>
  <si>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</si>
  <si>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</si>
  <si>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</si>
  <si>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</si>
  <si>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</si>
  <si>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</si>
  <si>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</si>
  <si>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</si>
  <si>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</si>
  <si>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</si>
  <si>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</si>
  <si>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</si>
  <si>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</si>
  <si>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</si>
  <si>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</si>
  <si>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</si>
  <si>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</si>
  <si>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</si>
  <si>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</si>
  <si>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</si>
  <si>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</si>
  <si>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</si>
  <si>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</si>
  <si>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</si>
  <si>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</si>
  <si>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</si>
  <si>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</si>
  <si>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</si>
  <si>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</si>
  <si>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</si>
  <si>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</si>
  <si>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</si>
  <si>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</si>
  <si>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</si>
  <si>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</si>
  <si>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</si>
  <si>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</si>
  <si>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</si>
  <si>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</si>
  <si>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</si>
  <si>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</si>
  <si>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</si>
  <si>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</si>
  <si>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</si>
  <si>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</si>
  <si>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</si>
  <si>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</si>
  <si>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</si>
  <si>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</si>
  <si>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</si>
  <si>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</si>
  <si>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</si>
  <si>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</si>
  <si>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</si>
  <si>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</si>
  <si>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</si>
  <si>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</si>
  <si>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</si>
  <si>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</si>
  <si>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</si>
  <si>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</si>
  <si>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</si>
  <si>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</si>
  <si>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</si>
  <si>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</si>
  <si>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</si>
  <si>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</si>
  <si>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</si>
  <si>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</si>
  <si>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</si>
  <si>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</si>
  <si>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</si>
  <si>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</si>
  <si>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</si>
  <si>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</si>
  <si>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</si>
  <si>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</si>
  <si>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</si>
  <si>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</si>
  <si>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</si>
  <si>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</si>
  <si>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</si>
  <si>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</si>
  <si>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</si>
  <si>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</si>
  <si>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</si>
  <si>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</si>
  <si>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</si>
  <si>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</si>
  <si>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</si>
  <si>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</si>
  <si>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</si>
  <si>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</si>
  <si>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</si>
  <si>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</si>
  <si>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</si>
  <si>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</si>
  <si>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</si>
  <si>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</si>
  <si>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</si>
  <si>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</si>
  <si>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</si>
  <si>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</si>
  <si>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</si>
  <si>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</si>
  <si>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</si>
  <si>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</si>
  <si>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</si>
  <si>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</si>
  <si>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</si>
  <si>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</si>
  <si>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</si>
  <si>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</si>
  <si>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</si>
  <si>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</si>
  <si>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</si>
  <si>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</si>
  <si>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</si>
  <si>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</si>
  <si>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</si>
  <si>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</si>
  <si>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</si>
  <si>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</si>
  <si>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</si>
  <si>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</si>
  <si>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</si>
  <si>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</si>
  <si>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</si>
  <si>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</si>
  <si>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</si>
  <si>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</si>
  <si>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</si>
  <si>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</si>
  <si>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</si>
  <si>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</si>
  <si>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</si>
  <si>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</si>
  <si>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</si>
  <si>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</si>
  <si>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</si>
  <si>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</si>
  <si>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</si>
  <si>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</si>
  <si>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</si>
  <si>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</si>
  <si>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</si>
  <si>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</si>
  <si>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</si>
  <si>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</si>
  <si>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</si>
  <si>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</si>
  <si>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</si>
  <si>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</si>
  <si>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</si>
  <si>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</si>
  <si>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</si>
  <si>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</si>
  <si>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</si>
  <si>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</si>
  <si>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</si>
  <si>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</si>
  <si>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</si>
  <si>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</si>
  <si>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</si>
  <si>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</si>
  <si>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</si>
  <si>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</si>
  <si>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</si>
  <si>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</si>
  <si>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</si>
  <si>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</si>
  <si>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</si>
  <si>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</si>
  <si>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</si>
  <si>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</si>
  <si>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</si>
  <si>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</si>
  <si>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</si>
  <si>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</si>
  <si>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</si>
  <si>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</si>
  <si>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</si>
  <si>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</si>
  <si>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</si>
  <si>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</si>
  <si>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</si>
  <si>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</si>
  <si>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</si>
  <si>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</si>
  <si>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</si>
  <si>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</si>
  <si>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</si>
  <si>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</si>
  <si>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</si>
  <si>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</si>
  <si>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</si>
  <si>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</si>
  <si>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</si>
  <si>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</si>
  <si>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</si>
  <si>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</si>
  <si>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</si>
  <si>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</si>
  <si>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</si>
  <si>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</si>
  <si>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</si>
  <si>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</si>
  <si>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</si>
  <si>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</si>
  <si>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</si>
  <si>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</si>
  <si>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</si>
  <si>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</si>
  <si>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</si>
  <si>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</si>
  <si>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</si>
  <si>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</si>
  <si>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</si>
  <si>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</si>
  <si>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</si>
  <si>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</si>
  <si>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</si>
  <si>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</si>
  <si>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</si>
  <si>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</si>
  <si>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</si>
  <si>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</si>
  <si>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</si>
  <si>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</si>
  <si>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</si>
  <si>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</si>
  <si>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</si>
  <si>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</si>
  <si>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</si>
  <si>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</si>
  <si>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</si>
  <si>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</si>
  <si>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</si>
  <si>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</si>
  <si>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</si>
  <si>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</si>
  <si>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</si>
  <si>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</si>
  <si>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</si>
  <si>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</si>
  <si>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</si>
  <si>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</si>
  <si>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</si>
  <si>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</si>
  <si>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</si>
  <si>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</si>
  <si>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</si>
  <si>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</si>
  <si>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</si>
  <si>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</si>
  <si>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</si>
  <si>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</si>
  <si>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</si>
  <si>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</si>
  <si>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</si>
  <si>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</si>
  <si>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</si>
  <si>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</si>
  <si>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</si>
  <si>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</si>
  <si>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</si>
  <si>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</si>
  <si>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</si>
  <si>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</si>
  <si>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</si>
  <si>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</si>
  <si>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</si>
  <si>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</si>
  <si>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</si>
  <si>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</si>
  <si>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</si>
  <si>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</si>
  <si>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</si>
  <si>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</si>
  <si>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</si>
  <si>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</si>
  <si>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</si>
  <si>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</si>
  <si>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</si>
  <si>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</si>
  <si>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</si>
  <si>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</si>
  <si>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</si>
  <si>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</si>
  <si>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</si>
  <si>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</si>
  <si>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</si>
  <si>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</si>
  <si>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</si>
  <si>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</si>
  <si>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</si>
  <si>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</si>
  <si>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</si>
  <si>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</si>
  <si>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</si>
  <si>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</si>
  <si>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</si>
  <si>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</si>
  <si>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</si>
  <si>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</si>
  <si>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</si>
  <si>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</si>
  <si>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</si>
  <si>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</si>
  <si>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</si>
  <si>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</si>
  <si>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</si>
  <si>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</si>
  <si>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</si>
  <si>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</si>
  <si>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</si>
  <si>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</si>
  <si>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</si>
  <si>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</si>
  <si>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</si>
  <si>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</si>
  <si>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</si>
  <si>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</si>
  <si>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</si>
  <si>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</si>
  <si>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</si>
  <si>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</si>
  <si>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</si>
  <si>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</si>
  <si>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</si>
  <si>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</si>
  <si>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</si>
  <si>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</si>
  <si>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</si>
  <si>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</si>
  <si>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</si>
  <si>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</si>
  <si>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</si>
  <si>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</si>
  <si>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</si>
  <si>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</si>
  <si>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</si>
  <si>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</si>
  <si>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</si>
  <si>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</si>
  <si>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</si>
  <si>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</si>
  <si>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</si>
  <si>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</si>
  <si>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</si>
  <si>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</si>
  <si>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</si>
  <si>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</si>
  <si>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</si>
  <si>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</si>
  <si>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</si>
  <si>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</si>
  <si>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</si>
  <si>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</si>
  <si>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</si>
  <si>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</si>
  <si>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</si>
  <si>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</si>
  <si>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</si>
  <si>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</si>
  <si>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</si>
  <si>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</si>
  <si>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</si>
  <si>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</si>
  <si>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</si>
  <si>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</si>
  <si>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</si>
  <si>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</si>
  <si>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</si>
  <si>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</si>
  <si>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</si>
  <si>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</si>
  <si>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</si>
  <si>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</si>
  <si>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</si>
  <si>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</si>
  <si>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</si>
  <si>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</si>
  <si>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</si>
  <si>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</si>
  <si>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</si>
  <si>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</si>
  <si>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</si>
  <si>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</si>
  <si>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</si>
  <si>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</si>
  <si>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</si>
  <si>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</si>
  <si>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</si>
  <si>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</si>
  <si>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</si>
  <si>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</si>
  <si>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</si>
  <si>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</si>
  <si>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</si>
  <si>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</si>
  <si>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</si>
  <si>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</si>
  <si>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</si>
  <si>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</si>
  <si>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</si>
  <si>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</si>
  <si>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</si>
  <si>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</si>
  <si>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</si>
  <si>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</si>
  <si>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</si>
  <si>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</si>
  <si>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</si>
  <si>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</si>
  <si>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</si>
  <si>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</si>
  <si>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</si>
  <si>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</si>
  <si>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</si>
  <si>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</si>
  <si>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</si>
  <si>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</si>
  <si>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</si>
  <si>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</si>
  <si>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</si>
  <si>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</si>
  <si>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</si>
  <si>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</si>
  <si>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</si>
  <si>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</si>
  <si>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</si>
  <si>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</si>
  <si>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</si>
  <si>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</si>
  <si>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</si>
  <si>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</si>
  <si>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</si>
  <si>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</si>
  <si>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</si>
  <si>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</si>
  <si>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</si>
  <si>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</si>
  <si>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</si>
  <si>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</si>
  <si>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</si>
  <si>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</si>
  <si>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</si>
  <si>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</si>
  <si>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</si>
  <si>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</si>
  <si>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</si>
  <si>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</si>
  <si>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</si>
  <si>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</si>
  <si>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</si>
  <si>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</si>
  <si>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</si>
  <si>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</si>
  <si>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</si>
  <si>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</si>
  <si>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</si>
  <si>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</si>
  <si>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</si>
  <si>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</si>
  <si>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</si>
  <si>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</si>
  <si>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</si>
  <si>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</si>
  <si>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</si>
  <si>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</si>
  <si>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</si>
  <si>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</si>
  <si>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</si>
  <si>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</si>
  <si>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</si>
  <si>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</si>
  <si>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</si>
  <si>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</si>
  <si>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</si>
  <si>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</si>
  <si>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</si>
  <si>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</si>
  <si>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</si>
  <si>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</si>
  <si>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</si>
  <si>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</si>
  <si>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</si>
  <si>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</si>
  <si>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</si>
  <si>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</si>
  <si>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</si>
  <si>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</si>
  <si>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</si>
  <si>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</si>
  <si>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</si>
  <si>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</si>
  <si>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</si>
  <si>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</si>
  <si>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</si>
  <si>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</si>
  <si>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</si>
  <si>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</si>
  <si>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</si>
  <si>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</si>
  <si>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</si>
  <si>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</si>
  <si>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</si>
  <si>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</si>
  <si>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</si>
  <si>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</si>
  <si>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</si>
  <si>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</si>
  <si>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</si>
  <si>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</si>
  <si>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</si>
  <si>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</si>
  <si>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</si>
  <si>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</si>
  <si>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</si>
  <si>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</si>
  <si>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</si>
  <si>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</si>
  <si>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</si>
  <si>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</si>
  <si>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</si>
  <si>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</si>
  <si>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</si>
  <si>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</si>
  <si>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</si>
  <si>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</si>
  <si>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</si>
  <si>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</si>
  <si>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</si>
  <si>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</si>
  <si>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</si>
  <si>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</si>
  <si>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</si>
  <si>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</si>
  <si>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</si>
  <si>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</si>
  <si>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</si>
  <si>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</si>
  <si>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</si>
  <si>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</si>
  <si>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</si>
  <si>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</si>
  <si>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</si>
  <si>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</si>
  <si>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</si>
  <si>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</si>
  <si>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</si>
  <si>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</si>
  <si>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</si>
  <si>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</si>
  <si>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</si>
  <si>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</si>
  <si>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</si>
  <si>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</si>
  <si>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</si>
  <si>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</si>
  <si>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</si>
  <si>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</si>
  <si>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</si>
  <si>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</si>
  <si>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</si>
  <si>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</si>
  <si>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</si>
  <si>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</si>
  <si>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</si>
  <si>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</si>
  <si>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</si>
  <si>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</si>
  <si>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</si>
  <si>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</si>
  <si>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</si>
  <si>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</si>
  <si>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</si>
  <si>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</si>
  <si>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</si>
  <si>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</si>
  <si>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</si>
  <si>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</si>
  <si>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</si>
  <si>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</si>
  <si>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</si>
  <si>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</si>
  <si>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</si>
  <si>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</si>
  <si>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</si>
  <si>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</si>
  <si>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</si>
  <si>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</si>
  <si>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</si>
  <si>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</si>
  <si>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</si>
  <si>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</si>
  <si>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</si>
  <si>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</si>
  <si>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</si>
  <si>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</si>
  <si>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</si>
  <si>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</si>
  <si>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</si>
  <si>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</si>
  <si>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</si>
  <si>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</si>
  <si>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</si>
  <si>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</si>
  <si>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</si>
  <si>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</si>
  <si>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</si>
  <si>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</si>
  <si>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</si>
  <si>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</si>
  <si>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</si>
  <si>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</si>
  <si>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</si>
  <si>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</si>
  <si>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</si>
  <si>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</si>
  <si>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</si>
  <si>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</si>
  <si>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</si>
  <si>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</si>
  <si>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</si>
  <si>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</si>
  <si>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</si>
  <si>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</si>
  <si>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</si>
  <si>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</si>
  <si>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</si>
  <si>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</si>
  <si>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</si>
  <si>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</si>
  <si>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</si>
  <si>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</si>
  <si>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</si>
  <si>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</si>
  <si>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</si>
  <si>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</si>
  <si>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</si>
  <si>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</si>
  <si>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</si>
  <si>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</si>
  <si>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</si>
  <si>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</si>
  <si>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</si>
  <si>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</si>
  <si>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</si>
  <si>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</si>
  <si>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</si>
  <si>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</si>
  <si>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</si>
  <si>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</si>
  <si>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</si>
  <si>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</si>
  <si>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</si>
  <si>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</si>
  <si>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</si>
  <si>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</si>
  <si>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</si>
  <si>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</si>
  <si>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</si>
  <si>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</si>
  <si>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</si>
  <si>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</si>
  <si>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</si>
  <si>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</si>
  <si>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</si>
  <si>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</si>
  <si>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</si>
  <si>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</si>
  <si>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</si>
  <si>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</si>
  <si>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</si>
  <si>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</si>
  <si>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</si>
  <si>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</si>
  <si>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</si>
  <si>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</si>
  <si>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</si>
  <si>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</si>
  <si>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</si>
  <si>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</si>
  <si>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</si>
  <si>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</si>
  <si>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</si>
  <si>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</si>
  <si>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</si>
  <si>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</si>
  <si>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</si>
  <si>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</si>
  <si>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</si>
  <si>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</si>
  <si>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</si>
  <si>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</si>
  <si>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</si>
  <si>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</si>
  <si>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</si>
  <si>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</si>
  <si>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</si>
  <si>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</si>
  <si>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</si>
  <si>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</si>
  <si>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</si>
  <si>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</si>
  <si>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</si>
  <si>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</si>
  <si>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</si>
  <si>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</si>
  <si>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</si>
  <si>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</si>
  <si>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</si>
  <si>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</si>
  <si>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</si>
  <si>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</si>
  <si>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</si>
  <si>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</si>
  <si>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</si>
  <si>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</si>
  <si>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</si>
  <si>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</si>
  <si>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</si>
  <si>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</si>
  <si>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</si>
  <si>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</si>
  <si>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</si>
  <si>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</si>
  <si>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</si>
  <si>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</si>
  <si>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</si>
  <si>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</si>
  <si>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</si>
  <si>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</si>
  <si>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</si>
  <si>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</si>
  <si>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</si>
  <si>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</si>
  <si>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</si>
  <si>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</si>
  <si>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</si>
  <si>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</si>
  <si>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</si>
  <si>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</si>
  <si>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</si>
  <si>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</si>
  <si>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</si>
  <si>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</si>
  <si>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</si>
  <si>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</si>
  <si>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</si>
  <si>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</si>
  <si>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</si>
  <si>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</si>
  <si>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</si>
  <si>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</si>
  <si>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</si>
  <si>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</si>
  <si>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</si>
  <si>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</si>
  <si>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</si>
  <si>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</si>
  <si>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</si>
  <si>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</si>
  <si>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</si>
  <si>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</si>
  <si>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</si>
  <si>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</si>
  <si>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</si>
  <si>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</si>
  <si>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</si>
  <si>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</si>
  <si>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</si>
  <si>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</si>
  <si>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</si>
  <si>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</si>
  <si>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</si>
  <si>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</si>
  <si>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</si>
  <si>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</si>
  <si>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</si>
  <si>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</si>
  <si>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</si>
  <si>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</si>
  <si>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</si>
  <si>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</si>
  <si>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</si>
  <si>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</si>
  <si>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</si>
  <si>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</si>
  <si>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</si>
  <si>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</si>
  <si>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</si>
  <si>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</si>
  <si>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</si>
  <si>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</si>
  <si>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</si>
  <si>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</si>
  <si>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</si>
  <si>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</si>
  <si>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</si>
  <si>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</si>
  <si>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</si>
  <si>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</si>
  <si>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</si>
  <si>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</si>
  <si>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</si>
  <si>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</si>
  <si>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</si>
  <si>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</si>
  <si>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</si>
  <si>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</si>
  <si>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</si>
  <si>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</si>
  <si>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</si>
  <si>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</si>
  <si>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</si>
  <si>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</si>
  <si>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</si>
  <si>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</si>
  <si>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</si>
  <si>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</si>
  <si>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</si>
  <si>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</si>
  <si>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</si>
  <si>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</si>
  <si>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</si>
  <si>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</si>
  <si>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</si>
  <si>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</si>
  <si>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</si>
  <si>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</si>
  <si>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</si>
  <si>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</si>
  <si>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</si>
  <si>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</si>
  <si>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</si>
  <si>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</si>
  <si>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</si>
  <si>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</si>
  <si>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</si>
  <si>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</si>
  <si>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</si>
  <si>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</si>
  <si>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</si>
  <si>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</si>
  <si>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</si>
  <si>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</si>
  <si>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</si>
  <si>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</si>
  <si>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</si>
  <si>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</si>
  <si>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</si>
  <si>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</si>
  <si>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</si>
  <si>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</si>
  <si>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</si>
  <si>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</si>
  <si>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</si>
  <si>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</si>
  <si>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</si>
  <si>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</si>
  <si>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</si>
  <si>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</si>
  <si>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</si>
  <si>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</si>
  <si>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</si>
  <si>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</si>
  <si>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</si>
  <si>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</si>
  <si>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</si>
  <si>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</si>
  <si>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</si>
  <si>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</si>
  <si>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</si>
  <si>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</si>
  <si>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</si>
  <si>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</si>
  <si>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</si>
  <si>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</si>
  <si>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</si>
  <si>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</si>
  <si>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</si>
  <si>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</si>
  <si>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</si>
  <si>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</si>
  <si>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</si>
  <si>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</si>
  <si>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</si>
  <si>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</si>
  <si>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</si>
  <si>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</si>
  <si>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</si>
  <si>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</si>
  <si>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</si>
  <si>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</si>
  <si>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</si>
  <si>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</si>
  <si>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</si>
  <si>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</si>
  <si>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</si>
  <si>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</si>
  <si>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</si>
  <si>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</si>
  <si>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</si>
  <si>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</si>
  <si>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</si>
  <si>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</si>
  <si>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</si>
  <si>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</si>
  <si>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</si>
  <si>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</si>
  <si>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</si>
  <si>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</si>
  <si>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</si>
  <si>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</si>
  <si>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</si>
  <si>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</si>
  <si>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</si>
  <si>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</si>
  <si>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</si>
  <si>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</si>
  <si>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</si>
  <si>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</si>
  <si>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</si>
  <si>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</si>
  <si>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</si>
  <si>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</si>
  <si>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</si>
  <si>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</si>
  <si>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</si>
  <si>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</si>
  <si>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</si>
  <si>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</si>
  <si>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</si>
  <si>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</si>
  <si>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</si>
  <si>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</si>
  <si>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</si>
  <si>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</si>
  <si>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</si>
  <si>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</si>
  <si>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</si>
  <si>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</si>
  <si>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</si>
  <si>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</si>
  <si>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</si>
  <si>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</si>
  <si>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</si>
  <si>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</si>
  <si>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</si>
  <si>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</si>
  <si>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</si>
  <si>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</si>
  <si>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</si>
  <si>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</si>
  <si>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</si>
  <si>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</si>
  <si>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</si>
  <si>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</si>
  <si>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</si>
  <si>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</si>
  <si>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</si>
  <si>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</si>
  <si>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</si>
  <si>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</si>
  <si>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</si>
  <si>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</si>
  <si>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</si>
  <si>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</si>
  <si>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</si>
  <si>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</si>
  <si>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</si>
  <si>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</si>
  <si>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</si>
  <si>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</si>
  <si>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</si>
  <si>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</si>
  <si>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</si>
  <si>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</si>
  <si>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</si>
  <si>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</si>
  <si>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</si>
  <si>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</si>
  <si>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</si>
  <si>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</si>
  <si>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</si>
  <si>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</si>
  <si>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</si>
  <si>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</si>
  <si>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</si>
  <si>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</si>
  <si>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</si>
  <si>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</si>
  <si>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</si>
  <si>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</si>
  <si>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</si>
  <si>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</si>
  <si>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</si>
  <si>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</si>
  <si>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</si>
  <si>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</si>
  <si>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</si>
  <si>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</si>
  <si>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</si>
  <si>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</si>
  <si>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</si>
  <si>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</si>
  <si>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</si>
  <si>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</si>
  <si>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</si>
  <si>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</si>
  <si>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</si>
  <si>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</si>
  <si>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</si>
  <si>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</si>
  <si>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</si>
  <si>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</si>
  <si>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</si>
  <si>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</si>
  <si>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</si>
  <si>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</si>
  <si>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</si>
  <si>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</si>
  <si>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</si>
  <si>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</si>
  <si>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</si>
  <si>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</si>
  <si>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</si>
  <si>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</si>
  <si>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</si>
  <si>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</si>
  <si>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</si>
  <si>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</si>
  <si>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</si>
  <si>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</si>
  <si>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</si>
  <si>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</si>
  <si>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</si>
  <si>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</si>
  <si>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</si>
  <si>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</si>
  <si>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</si>
  <si>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</si>
  <si>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</si>
  <si>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</si>
  <si>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</si>
  <si>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</si>
  <si>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</si>
  <si>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</si>
  <si>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</si>
  <si>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</si>
  <si>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</si>
  <si>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</si>
  <si>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</si>
  <si>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</si>
  <si>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</si>
  <si>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</si>
  <si>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</si>
  <si>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</si>
  <si>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</si>
  <si>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</si>
  <si>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</si>
  <si>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</si>
  <si>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</si>
  <si>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</si>
  <si>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</si>
  <si>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</si>
  <si>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</si>
  <si>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</si>
  <si>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</si>
  <si>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</si>
  <si>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</si>
  <si>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</si>
  <si>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</si>
  <si>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</si>
  <si>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</si>
  <si>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</si>
  <si>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</si>
  <si>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</si>
  <si>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</si>
  <si>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</si>
  <si>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</si>
  <si>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</si>
  <si>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</si>
  <si>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</si>
  <si>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</si>
  <si>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</si>
  <si>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</si>
  <si>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</si>
  <si>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</si>
  <si>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</si>
  <si>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</si>
  <si>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</si>
  <si>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</si>
  <si>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</si>
  <si>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</si>
  <si>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</si>
  <si>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</si>
  <si>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</si>
  <si>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</si>
  <si>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</si>
  <si>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</si>
  <si>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</si>
  <si>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</si>
  <si>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</si>
  <si>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</si>
  <si>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</si>
  <si>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</si>
  <si>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</si>
  <si>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</si>
  <si>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</si>
  <si>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</si>
  <si>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</si>
  <si>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</si>
  <si>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</si>
  <si>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</si>
  <si>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</si>
  <si>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</si>
  <si>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</si>
  <si>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</si>
  <si>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</si>
  <si>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</si>
  <si>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</si>
  <si>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</si>
  <si>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</si>
  <si>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</si>
  <si>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</si>
  <si>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</si>
  <si>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</si>
  <si>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</si>
  <si>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</si>
  <si>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</si>
  <si>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</si>
  <si>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</si>
  <si>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</si>
  <si>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</si>
  <si>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</si>
  <si>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</si>
  <si>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</si>
  <si>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</si>
  <si>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</si>
  <si>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</si>
  <si>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</si>
  <si>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</si>
  <si>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</si>
  <si>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</si>
  <si>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</si>
  <si>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</si>
  <si>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</si>
  <si>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</si>
  <si>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</si>
  <si>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</si>
  <si>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</si>
  <si>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</si>
  <si>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</si>
  <si>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</si>
  <si>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</si>
  <si>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</si>
  <si>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</si>
  <si>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</si>
  <si>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</si>
  <si>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</si>
  <si>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</si>
  <si>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</si>
  <si>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</si>
  <si>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</si>
  <si>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</si>
  <si>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</si>
  <si>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</si>
  <si>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</si>
  <si>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</si>
  <si>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</si>
  <si>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</si>
  <si>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</si>
  <si>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</si>
  <si>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</si>
  <si>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</si>
  <si>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</si>
  <si>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</si>
  <si>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</si>
  <si>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</si>
  <si>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</si>
  <si>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</si>
  <si>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</si>
  <si>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</si>
  <si>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</si>
  <si>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</si>
  <si>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</si>
  <si>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</si>
  <si>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</si>
  <si>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</si>
  <si>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</si>
  <si>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</si>
  <si>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</si>
  <si>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</si>
  <si>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</si>
  <si>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</si>
  <si>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</si>
  <si>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</si>
  <si>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</si>
  <si>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</si>
  <si>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</si>
  <si>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</si>
  <si>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</si>
  <si>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</si>
  <si>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</si>
  <si>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</si>
  <si>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</si>
  <si>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</si>
  <si>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</si>
  <si>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</si>
  <si>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</si>
  <si>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</si>
  <si>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</si>
  <si>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</si>
  <si>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</si>
  <si>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</si>
  <si>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</si>
  <si>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</si>
  <si>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</si>
  <si>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</si>
  <si>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</si>
  <si>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</si>
  <si>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</si>
  <si>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</si>
  <si>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</si>
  <si>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</si>
  <si>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</si>
  <si>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</si>
  <si>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</si>
  <si>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</si>
  <si>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</si>
  <si>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</si>
  <si>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</si>
  <si>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</si>
  <si>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</si>
  <si>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</si>
  <si>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</si>
  <si>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</si>
  <si>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</si>
  <si>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</si>
  <si>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</si>
  <si>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</si>
  <si>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</si>
  <si>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</si>
  <si>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</si>
  <si>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</si>
  <si>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</si>
  <si>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</si>
  <si>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</si>
  <si>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</si>
  <si>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</si>
  <si>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</si>
  <si>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</si>
  <si>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</si>
  <si>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</si>
  <si>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</si>
  <si>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</si>
  <si>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</si>
  <si>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</si>
  <si>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</si>
  <si>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</si>
  <si>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</si>
  <si>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</si>
  <si>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</si>
  <si>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</si>
  <si>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</si>
  <si>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</si>
  <si>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</si>
  <si>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</si>
  <si>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</si>
  <si>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</si>
  <si>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</si>
  <si>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</si>
  <si>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</si>
  <si>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</si>
  <si>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</si>
  <si>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</si>
  <si>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</si>
  <si>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</si>
  <si>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</si>
  <si>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</si>
  <si>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</si>
  <si>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</si>
  <si>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</si>
  <si>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</si>
  <si>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</si>
  <si>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</si>
  <si>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</si>
  <si>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</si>
  <si>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</si>
  <si>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</si>
  <si>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</si>
  <si>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</si>
  <si>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</si>
  <si>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</si>
  <si>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</si>
  <si>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</si>
  <si>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</si>
  <si>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</si>
  <si>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</si>
  <si>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</si>
  <si>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</si>
  <si>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</si>
  <si>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</si>
  <si>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</si>
  <si>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</si>
  <si>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</si>
  <si>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</si>
  <si>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</si>
  <si>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</si>
  <si>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</si>
  <si>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</si>
  <si>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</si>
  <si>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</si>
  <si>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</si>
  <si>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</si>
  <si>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</si>
  <si>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</si>
  <si>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</si>
  <si>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</si>
  <si>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</si>
  <si>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</si>
  <si>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</si>
  <si>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</si>
  <si>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</si>
  <si>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</si>
  <si>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</si>
  <si>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</si>
  <si>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</si>
  <si>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</si>
  <si>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</si>
  <si>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</si>
  <si>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</si>
  <si>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</si>
  <si>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</si>
  <si>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</si>
  <si>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</si>
  <si>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</si>
  <si>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</si>
  <si>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</si>
  <si>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</si>
  <si>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</si>
  <si>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</si>
  <si>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</si>
  <si>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</si>
  <si>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</si>
  <si>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</si>
  <si>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</si>
  <si>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</si>
  <si>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</si>
  <si>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</si>
  <si>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</si>
  <si>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</si>
  <si>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</si>
  <si>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</si>
  <si>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</si>
  <si>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</si>
  <si>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</si>
  <si>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</si>
  <si>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</si>
  <si>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</si>
  <si>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</si>
  <si>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</si>
  <si>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</si>
  <si>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</si>
  <si>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</si>
  <si>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</si>
  <si>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</si>
  <si>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</si>
  <si>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</si>
  <si>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</si>
  <si>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</si>
  <si>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</si>
  <si>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</si>
  <si>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</si>
  <si>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</si>
  <si>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</si>
  <si>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</si>
  <si>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</si>
  <si>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</si>
  <si>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</si>
  <si>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</si>
  <si>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</si>
  <si>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</si>
  <si>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</si>
  <si>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</si>
  <si>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</si>
  <si>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</si>
  <si>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</si>
  <si>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</si>
  <si>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</si>
  <si>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</si>
  <si>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</si>
  <si>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</si>
  <si>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</si>
  <si>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</si>
  <si>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</si>
  <si>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</si>
  <si>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</si>
  <si>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</si>
  <si>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</si>
  <si>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</si>
  <si>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</si>
  <si>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</si>
  <si>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</si>
  <si>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</si>
  <si>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</si>
  <si>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</si>
  <si>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</si>
  <si>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</si>
  <si>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</si>
  <si>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</si>
  <si>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</si>
  <si>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</si>
  <si>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</si>
  <si>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</si>
  <si>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</si>
  <si>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</si>
  <si>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</si>
  <si>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</si>
  <si>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</si>
  <si>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</si>
  <si>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</si>
  <si>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</si>
  <si>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</si>
  <si>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</si>
  <si>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</si>
  <si>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</si>
  <si>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</si>
  <si>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</si>
  <si>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</si>
  <si>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</si>
  <si>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</si>
  <si>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</si>
  <si>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</si>
  <si>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</si>
  <si>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</si>
  <si>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</si>
  <si>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</si>
  <si>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</si>
  <si>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</si>
  <si>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</si>
  <si>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</si>
  <si>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</si>
  <si>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</si>
  <si>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</si>
  <si>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</si>
  <si>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</si>
  <si>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</si>
  <si>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</si>
  <si>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</si>
  <si>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</si>
  <si>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</si>
  <si>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</si>
  <si>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</si>
  <si>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</si>
  <si>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</si>
  <si>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</si>
  <si>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</si>
  <si>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</si>
  <si>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</si>
  <si>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</si>
  <si>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</si>
  <si>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</si>
  <si>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</si>
  <si>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</si>
  <si>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</si>
  <si>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</si>
  <si>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</si>
  <si>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</si>
  <si>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</si>
  <si>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</si>
  <si>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</si>
  <si>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</si>
  <si>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</si>
  <si>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</si>
  <si>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</si>
  <si>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</si>
  <si>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</si>
  <si>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</si>
  <si>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</si>
  <si>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</si>
  <si>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</si>
  <si>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</si>
  <si>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</si>
  <si>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</si>
  <si>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</si>
  <si>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</si>
  <si>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</si>
  <si>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</si>
  <si>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</si>
  <si>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</si>
  <si>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</si>
  <si>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</si>
  <si>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</si>
  <si>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</si>
  <si>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</si>
  <si>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</si>
  <si>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</si>
  <si>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</si>
  <si>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</si>
  <si>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</si>
  <si>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</si>
  <si>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</si>
  <si>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</si>
  <si>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</si>
  <si>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</si>
  <si>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</si>
  <si>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</si>
  <si>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</si>
  <si>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</si>
  <si>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</si>
  <si>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</si>
  <si>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</si>
  <si>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</si>
  <si>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</si>
  <si>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</si>
  <si>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</si>
  <si>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</si>
  <si>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</si>
  <si>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</si>
  <si>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</si>
  <si>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</si>
  <si>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</si>
  <si>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</si>
  <si>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</si>
  <si>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</si>
  <si>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</si>
  <si>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</si>
  <si>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</si>
  <si>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</si>
  <si>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</si>
  <si>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</si>
  <si>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</si>
  <si>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</si>
  <si>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</si>
  <si>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</si>
  <si>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</si>
  <si>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</si>
  <si>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</si>
  <si>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</si>
  <si>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</si>
  <si>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</si>
  <si>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</si>
  <si>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</si>
  <si>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</si>
  <si>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</si>
  <si>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</si>
  <si>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</si>
  <si>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</si>
  <si>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</si>
  <si>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</si>
  <si>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</si>
  <si>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</si>
  <si>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</si>
  <si>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</si>
  <si>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</si>
  <si>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</si>
  <si>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</si>
  <si>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</si>
  <si>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</si>
  <si>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</si>
  <si>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</si>
  <si>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</si>
  <si>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</si>
  <si>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</si>
  <si>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</si>
  <si>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</si>
  <si>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</si>
  <si>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</si>
  <si>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</si>
  <si>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</si>
  <si>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</si>
  <si>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</si>
  <si>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</si>
  <si>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</si>
  <si>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</si>
  <si>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</si>
  <si>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</si>
  <si>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</si>
  <si>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</si>
  <si>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</si>
  <si>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</si>
  <si>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</si>
  <si>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</si>
  <si>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</si>
  <si>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</si>
  <si>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</si>
  <si>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</si>
  <si>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</si>
  <si>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</si>
  <si>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</si>
  <si>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</si>
  <si>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</si>
  <si>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</si>
  <si>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</si>
  <si>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</si>
  <si>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</si>
  <si>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</si>
  <si>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</si>
  <si>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</si>
  <si>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</si>
  <si>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</si>
  <si>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</si>
  <si>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</si>
  <si>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</si>
  <si>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</si>
  <si>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</si>
  <si>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</si>
  <si>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</si>
  <si>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</si>
  <si>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</si>
  <si>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</si>
  <si>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</si>
  <si>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</si>
  <si>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</si>
  <si>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</si>
  <si>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</si>
  <si>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</si>
  <si>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</si>
  <si>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</si>
  <si>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</si>
  <si>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</si>
  <si>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</si>
  <si>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</si>
  <si>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</si>
  <si>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</si>
  <si>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</si>
  <si>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</si>
  <si>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</si>
  <si>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</si>
  <si>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</si>
  <si>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</si>
  <si>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</si>
  <si>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</si>
  <si>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</si>
  <si>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</si>
  <si>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</si>
  <si>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</si>
  <si>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</si>
  <si>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</si>
  <si>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</si>
  <si>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</si>
  <si>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</si>
  <si>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</si>
  <si>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</si>
  <si>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</si>
  <si>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</si>
  <si>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</si>
  <si>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</si>
  <si>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</si>
  <si>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</si>
  <si>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</si>
  <si>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</si>
  <si>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</si>
  <si>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</si>
  <si>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</si>
  <si>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</si>
  <si>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</si>
  <si>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</si>
  <si>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</si>
  <si>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</si>
  <si>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</si>
  <si>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</si>
  <si>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</si>
  <si>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</si>
  <si>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</si>
  <si>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</si>
  <si>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</si>
  <si>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</si>
  <si>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</si>
  <si>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</si>
  <si>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</si>
  <si>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</si>
  <si>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</si>
  <si>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</si>
  <si>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</si>
  <si>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</si>
  <si>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</si>
  <si>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</si>
  <si>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</si>
  <si>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</si>
  <si>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</si>
  <si>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</si>
  <si>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</si>
  <si>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</si>
  <si>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</si>
  <si>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</si>
  <si>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</si>
  <si>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</si>
  <si>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</si>
  <si>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</si>
  <si>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</si>
  <si>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</si>
  <si>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</si>
  <si>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</si>
  <si>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</si>
  <si>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</si>
  <si>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</si>
  <si>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</si>
  <si>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</si>
  <si>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</si>
  <si>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</si>
  <si>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</si>
  <si>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</si>
  <si>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</si>
  <si>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</si>
  <si>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</si>
  <si>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</si>
  <si>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</si>
  <si>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</si>
  <si>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</si>
  <si>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</si>
  <si>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</si>
  <si>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</si>
  <si>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</si>
  <si>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</si>
  <si>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</si>
  <si>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</si>
  <si>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</si>
  <si>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</si>
  <si>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</si>
  <si>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</si>
  <si>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</si>
  <si>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</si>
  <si>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</si>
  <si>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</si>
  <si>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</si>
  <si>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</si>
  <si>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</si>
  <si>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</si>
  <si>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</si>
  <si>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</si>
  <si>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</si>
  <si>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</si>
  <si>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</si>
  <si>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</si>
  <si>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</si>
  <si>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</si>
  <si>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</si>
  <si>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</si>
  <si>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</si>
  <si>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</si>
  <si>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</si>
  <si>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</si>
  <si>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</si>
  <si>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</si>
  <si>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</si>
  <si>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</si>
  <si>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</si>
  <si>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</si>
  <si>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</si>
  <si>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</si>
  <si>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</si>
  <si>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</si>
  <si>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</si>
  <si>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</si>
  <si>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</si>
  <si>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</si>
  <si>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</si>
  <si>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</si>
  <si>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</si>
  <si>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</si>
  <si>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</si>
  <si>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</si>
  <si>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</si>
  <si>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</si>
  <si>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</si>
  <si>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</si>
  <si>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</si>
  <si>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</si>
  <si>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</si>
  <si>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</si>
  <si>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</si>
  <si>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</si>
  <si>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</si>
  <si>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</si>
  <si>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</si>
  <si>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</si>
  <si>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</si>
  <si>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</si>
  <si>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</si>
  <si>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</si>
  <si>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</si>
  <si>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</si>
  <si>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</si>
  <si>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</si>
  <si>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</si>
  <si>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</si>
  <si>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</si>
  <si>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</si>
  <si>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</si>
  <si>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</si>
  <si>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</si>
  <si>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</si>
  <si>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</si>
  <si>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</si>
  <si>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</si>
  <si>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</si>
  <si>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</si>
  <si>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</si>
  <si>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</si>
  <si>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</si>
  <si>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</si>
  <si>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</si>
  <si>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</si>
  <si>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</si>
  <si>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</si>
  <si>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</si>
  <si>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</si>
  <si>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</si>
  <si>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</si>
  <si>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</si>
  <si>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</si>
  <si>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</si>
  <si>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</si>
  <si>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</si>
  <si>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</si>
  <si>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</si>
  <si>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</si>
  <si>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</si>
  <si>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</si>
  <si>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</si>
  <si>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</si>
  <si>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</si>
  <si>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</si>
  <si>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</si>
  <si>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</si>
  <si>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</si>
  <si>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</si>
  <si>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</si>
  <si>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</si>
  <si>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</si>
  <si>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</si>
  <si>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</si>
  <si>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</si>
  <si>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</si>
  <si>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</si>
  <si>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</si>
  <si>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</si>
  <si>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</si>
  <si>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</si>
  <si>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</si>
  <si>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</si>
  <si>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</si>
  <si>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</si>
  <si>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</si>
  <si>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</si>
  <si>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</si>
  <si>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</si>
  <si>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</si>
  <si>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</si>
  <si>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</si>
  <si>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</si>
  <si>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</si>
  <si>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</si>
  <si>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</si>
  <si>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</si>
  <si>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</si>
  <si>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</si>
  <si>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</si>
  <si>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</si>
  <si>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</si>
  <si>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</si>
  <si>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</si>
  <si>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</si>
  <si>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</si>
  <si>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</si>
  <si>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</si>
  <si>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</si>
  <si>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</si>
  <si>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</si>
  <si>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</si>
  <si>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</si>
  <si>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</si>
  <si>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</si>
  <si>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</si>
  <si>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</si>
  <si>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</si>
  <si>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</si>
  <si>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</si>
  <si>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</si>
  <si>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</si>
  <si>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</si>
  <si>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</si>
  <si>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</si>
  <si>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</si>
  <si>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</si>
  <si>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</si>
  <si>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</si>
  <si>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</si>
  <si>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</si>
  <si>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</si>
  <si>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</si>
  <si>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</si>
  <si>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</si>
  <si>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</si>
  <si>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</si>
  <si>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</si>
  <si>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</si>
  <si>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</si>
  <si>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</si>
  <si>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</si>
  <si>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</si>
  <si>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</si>
  <si>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</si>
  <si>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</si>
  <si>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</si>
  <si>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</si>
  <si>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</si>
  <si>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</si>
  <si>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</si>
  <si>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</si>
  <si>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</si>
  <si>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</si>
  <si>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</si>
  <si>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</si>
  <si>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</si>
  <si>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</si>
  <si>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</si>
  <si>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</si>
  <si>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</si>
  <si>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</si>
  <si>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</si>
  <si>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</si>
  <si>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</si>
  <si>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</si>
  <si>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</si>
  <si>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</si>
  <si>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</si>
  <si>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</si>
  <si>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</si>
  <si>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</si>
  <si>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</si>
  <si>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</si>
  <si>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</si>
  <si>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</si>
  <si>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</si>
  <si>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</si>
  <si>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</si>
  <si>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</si>
  <si>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</si>
  <si>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</si>
  <si>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</si>
  <si>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</si>
  <si>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</si>
  <si>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</si>
  <si>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</si>
  <si>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</si>
  <si>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</si>
  <si>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</si>
  <si>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</si>
  <si>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</si>
  <si>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</si>
  <si>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</si>
  <si>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</si>
  <si>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</si>
  <si>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</si>
  <si>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</si>
  <si>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</si>
  <si>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</si>
  <si>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</si>
  <si>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</si>
  <si>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</si>
  <si>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</si>
  <si>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</si>
  <si>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</si>
  <si>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</si>
  <si>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</si>
  <si>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</si>
  <si>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</si>
  <si>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</si>
  <si>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</si>
  <si>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</si>
  <si>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</si>
  <si>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</si>
  <si>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</si>
  <si>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</si>
  <si>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</si>
  <si>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</si>
  <si>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</si>
  <si>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</si>
  <si>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</si>
  <si>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</si>
  <si>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</si>
  <si>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</si>
  <si>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</si>
  <si>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</si>
  <si>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</si>
  <si>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</si>
  <si>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</si>
  <si>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</si>
  <si>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</si>
  <si>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</si>
  <si>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</si>
  <si>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</si>
  <si>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</si>
  <si>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</si>
  <si>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</si>
  <si>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</si>
  <si>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</si>
  <si>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</si>
  <si>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</si>
  <si>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</si>
  <si>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</si>
  <si>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</si>
  <si>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</si>
  <si>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</si>
  <si>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</si>
  <si>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</si>
  <si>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</si>
  <si>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</si>
  <si>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</si>
  <si>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</si>
  <si>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</si>
  <si>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</si>
  <si>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</si>
  <si>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</si>
  <si>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</si>
  <si>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</si>
  <si>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</si>
  <si>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</si>
  <si>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</si>
  <si>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</si>
  <si>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</si>
  <si>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</si>
  <si>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</si>
  <si>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</si>
  <si>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</si>
  <si>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</si>
  <si>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</si>
  <si>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</si>
  <si>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</si>
  <si>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</si>
  <si>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</si>
  <si>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</si>
  <si>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</si>
  <si>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</si>
  <si>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</si>
  <si>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</si>
  <si>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</si>
  <si>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</si>
  <si>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</si>
  <si>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</si>
  <si>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</si>
  <si>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</si>
  <si>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</si>
  <si>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</si>
  <si>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</si>
  <si>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</si>
  <si>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</si>
  <si>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</si>
  <si>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</si>
  <si>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</si>
  <si>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</si>
  <si>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</si>
  <si>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</si>
  <si>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</si>
  <si>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</si>
  <si>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</si>
  <si>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</si>
  <si>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</si>
  <si>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</si>
  <si>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</si>
  <si>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</si>
  <si>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</si>
  <si>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</si>
  <si>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</si>
  <si>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</si>
  <si>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</si>
  <si>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</si>
  <si>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</si>
  <si>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</si>
  <si>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</si>
  <si>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</si>
  <si>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</si>
  <si>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</si>
  <si>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</si>
  <si>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</si>
  <si>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</si>
  <si>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</si>
  <si>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</si>
  <si>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</si>
  <si>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</si>
  <si>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</si>
  <si>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</si>
  <si>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</si>
  <si>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</si>
  <si>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</si>
  <si>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</si>
  <si>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</si>
  <si>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</si>
  <si>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</si>
  <si>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</si>
  <si>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</si>
  <si>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</si>
  <si>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</si>
  <si>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</si>
  <si>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</si>
  <si>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</si>
  <si>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</si>
  <si>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</si>
  <si>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</si>
  <si>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</si>
  <si>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</si>
  <si>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</si>
  <si>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</si>
  <si>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</si>
  <si>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</si>
  <si>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</si>
  <si>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</si>
  <si>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</si>
  <si>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</si>
  <si>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</si>
  <si>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</si>
  <si>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</si>
  <si>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</si>
  <si>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</si>
  <si>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</si>
  <si>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</si>
  <si>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</si>
  <si>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</si>
  <si>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</si>
  <si>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</si>
  <si>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</si>
  <si>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</si>
  <si>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</si>
  <si>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</si>
  <si>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</si>
  <si>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</si>
  <si>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</si>
  <si>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</si>
  <si>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</si>
  <si>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</si>
  <si>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</si>
  <si>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</si>
  <si>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</si>
  <si>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</si>
  <si>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</si>
  <si>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</si>
  <si>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</si>
  <si>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</si>
  <si>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</si>
  <si>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</si>
  <si>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</si>
  <si>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</si>
  <si>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</si>
  <si>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</si>
  <si>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</si>
  <si>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</si>
  <si>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</si>
  <si>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</si>
  <si>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</si>
  <si>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</si>
  <si>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</si>
  <si>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</si>
  <si>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</si>
  <si>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</si>
  <si>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</si>
  <si>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</si>
  <si>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</si>
  <si>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</si>
  <si>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</si>
  <si>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</si>
  <si>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</si>
  <si>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</si>
  <si>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</si>
  <si>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</si>
  <si>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</si>
  <si>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</si>
  <si>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</si>
  <si>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</si>
  <si>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</si>
  <si>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</si>
  <si>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</si>
  <si>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</si>
  <si>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</si>
  <si>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</si>
  <si>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</si>
  <si>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</si>
  <si>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</si>
  <si>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</si>
  <si>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</si>
  <si>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</si>
  <si>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</si>
  <si>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</si>
  <si>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</si>
  <si>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</si>
  <si>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</si>
  <si>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</si>
  <si>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</si>
  <si>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</si>
  <si>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</si>
  <si>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</si>
  <si>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</si>
  <si>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</si>
  <si>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</si>
  <si>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</si>
  <si>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</si>
  <si>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</si>
  <si>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</si>
  <si>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</si>
  <si>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</si>
  <si>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</si>
  <si>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</si>
  <si>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</si>
  <si>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</si>
  <si>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</si>
  <si>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</si>
  <si>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</si>
  <si>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</si>
  <si>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</si>
  <si>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</si>
  <si>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</si>
  <si>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</si>
  <si>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</si>
  <si>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</si>
  <si>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</si>
  <si>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</si>
  <si>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</si>
  <si>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</si>
  <si>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</si>
  <si>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</si>
  <si>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</si>
  <si>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</si>
  <si>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</si>
  <si>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</si>
  <si>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</si>
  <si>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</si>
  <si>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</si>
  <si>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</si>
  <si>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</si>
  <si>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</si>
  <si>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</si>
  <si>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</si>
  <si>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</si>
  <si>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</si>
  <si>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</si>
  <si>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</si>
  <si>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</si>
  <si>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</si>
  <si>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</si>
  <si>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</si>
  <si>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</si>
  <si>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</si>
  <si>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</si>
  <si>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</si>
  <si>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</si>
  <si>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</si>
  <si>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</si>
  <si>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</si>
  <si>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</si>
  <si>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</si>
  <si>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</si>
  <si>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</si>
  <si>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</si>
  <si>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</si>
  <si>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</si>
  <si>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</si>
  <si>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</si>
  <si>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</si>
  <si>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</si>
  <si>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</si>
  <si>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</si>
  <si>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</si>
  <si>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</si>
  <si>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</si>
  <si>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</si>
  <si>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</si>
  <si>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</si>
  <si>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</si>
  <si>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</si>
  <si>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</si>
  <si>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</si>
  <si>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</si>
  <si>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</si>
  <si>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</si>
  <si>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</si>
  <si>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</si>
  <si>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</si>
  <si>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</si>
  <si>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</si>
  <si>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</si>
  <si>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</si>
  <si>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</si>
  <si>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</si>
  <si>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</si>
  <si>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</si>
  <si>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</si>
  <si>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</si>
  <si>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</si>
  <si>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</si>
  <si>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</si>
  <si>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</si>
  <si>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</si>
  <si>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</si>
  <si>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</si>
  <si>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</si>
  <si>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</si>
  <si>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</si>
  <si>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</si>
  <si>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</si>
  <si>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</si>
  <si>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</si>
  <si>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</si>
  <si>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</si>
  <si>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</si>
  <si>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</si>
  <si>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</si>
  <si>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</si>
  <si>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</si>
  <si>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</si>
  <si>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</si>
  <si>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</si>
  <si>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</si>
  <si>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</si>
  <si>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</si>
  <si>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</si>
  <si>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</si>
  <si>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</si>
  <si>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</si>
  <si>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</si>
  <si>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</si>
  <si>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</si>
  <si>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</si>
  <si>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</si>
  <si>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</si>
  <si>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</si>
  <si>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</si>
  <si>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</si>
  <si>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</si>
  <si>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</si>
  <si>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</si>
  <si>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</si>
  <si>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</si>
  <si>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</si>
  <si>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</si>
  <si>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</si>
  <si>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</si>
  <si>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</si>
  <si>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</si>
  <si>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</si>
  <si>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</si>
  <si>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</si>
  <si>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</si>
  <si>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</si>
  <si>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</si>
  <si>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</si>
  <si>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</si>
  <si>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</si>
  <si>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</si>
  <si>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</si>
  <si>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</si>
  <si>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</si>
  <si>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</si>
  <si>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</si>
  <si>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</si>
  <si>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</si>
  <si>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</si>
  <si>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</si>
  <si>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</si>
  <si>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</si>
  <si>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</si>
  <si>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</si>
  <si>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</si>
  <si>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</si>
  <si>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</si>
  <si>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</si>
  <si>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</si>
  <si>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</si>
  <si>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</si>
  <si>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</si>
  <si>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</si>
  <si>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</si>
  <si>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</si>
  <si>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</si>
  <si>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</si>
  <si>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</si>
  <si>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</si>
  <si>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</si>
  <si>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</si>
  <si>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</si>
  <si>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</si>
  <si>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</si>
  <si>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</si>
  <si>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</si>
  <si>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</si>
  <si>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</si>
  <si>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</si>
  <si>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</si>
  <si>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</si>
  <si>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</si>
  <si>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</si>
  <si>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</si>
  <si>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</si>
  <si>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</si>
  <si>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</si>
  <si>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</si>
  <si>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</si>
  <si>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</si>
  <si>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</si>
  <si>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</si>
  <si>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</si>
  <si>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</si>
  <si>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</si>
  <si>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</si>
  <si>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</si>
  <si>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</si>
  <si>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</si>
  <si>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</si>
  <si>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</si>
  <si>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</si>
  <si>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</si>
  <si>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</si>
  <si>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</si>
  <si>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</si>
  <si>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</si>
  <si>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</si>
  <si>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</si>
  <si>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</si>
  <si>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</si>
  <si>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</si>
  <si>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</si>
  <si>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</si>
  <si>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</si>
  <si>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</si>
  <si>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</si>
  <si>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</si>
  <si>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</si>
  <si>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</si>
  <si>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</si>
  <si>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</si>
  <si>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</si>
  <si>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</si>
  <si>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</si>
  <si>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</si>
  <si>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</si>
  <si>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</si>
  <si>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</si>
  <si>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</si>
  <si>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</si>
  <si>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</si>
  <si>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</si>
  <si>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</si>
  <si>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</si>
  <si>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</si>
  <si>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</si>
  <si>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</si>
  <si>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</si>
  <si>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</si>
  <si>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</si>
  <si>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</si>
  <si>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</si>
  <si>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</si>
  <si>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</si>
  <si>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</si>
  <si>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</si>
  <si>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</si>
  <si>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</si>
  <si>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</si>
  <si>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</si>
  <si>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</si>
  <si>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</si>
  <si>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</si>
  <si>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</si>
  <si>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</si>
  <si>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</si>
  <si>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</si>
  <si>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</si>
  <si>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</si>
  <si>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</si>
  <si>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</si>
  <si>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</si>
  <si>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</si>
  <si>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</si>
  <si>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</si>
  <si>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</si>
  <si>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</si>
  <si>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</si>
  <si>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</si>
  <si>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</si>
  <si>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</si>
  <si>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</si>
  <si>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</si>
  <si>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</si>
  <si>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</si>
  <si>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</si>
  <si>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</si>
  <si>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</si>
  <si>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</si>
  <si>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</si>
  <si>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</si>
  <si>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</si>
  <si>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</si>
  <si>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</si>
  <si>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</si>
  <si>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</si>
  <si>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</si>
  <si>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</si>
  <si>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</si>
  <si>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</si>
  <si>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</si>
  <si>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</si>
  <si>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</si>
  <si>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</si>
  <si>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</si>
  <si>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</si>
  <si>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</si>
  <si>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</si>
  <si>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</si>
  <si>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</si>
  <si>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</si>
  <si>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</si>
  <si>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</si>
  <si>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</si>
  <si>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</si>
  <si>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</si>
  <si>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</si>
  <si>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</si>
  <si>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</si>
  <si>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</si>
  <si>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</si>
  <si>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</si>
  <si>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</si>
  <si>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</si>
  <si>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</si>
  <si>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</si>
  <si>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</si>
  <si>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</si>
  <si>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</si>
  <si>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</si>
  <si>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</si>
  <si>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</si>
  <si>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</si>
  <si>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</si>
  <si>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</si>
  <si>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</si>
  <si>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</si>
  <si>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</si>
  <si>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</si>
  <si>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</si>
  <si>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</si>
  <si>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</si>
  <si>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</si>
  <si>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</si>
  <si>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</si>
  <si>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</si>
  <si>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</si>
  <si>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</si>
  <si>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</si>
  <si>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</si>
  <si>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</si>
  <si>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</si>
  <si>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</si>
  <si>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</si>
  <si>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</si>
  <si>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</si>
  <si>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</si>
  <si>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</si>
  <si>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</si>
  <si>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</si>
  <si>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</si>
  <si>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</si>
  <si>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</si>
  <si>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</si>
  <si>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</si>
  <si>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</si>
  <si>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</si>
  <si>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</si>
  <si>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</si>
  <si>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</si>
  <si>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</si>
  <si>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</si>
  <si>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</si>
  <si>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</si>
  <si>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</si>
  <si>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</si>
  <si>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</si>
  <si>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</si>
  <si>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</si>
  <si>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</si>
  <si>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</si>
  <si>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</si>
  <si>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</si>
  <si>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</si>
  <si>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</si>
  <si>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</si>
  <si>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</si>
  <si>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</si>
  <si>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</si>
  <si>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</si>
  <si>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</si>
  <si>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</si>
  <si>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</si>
  <si>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</si>
  <si>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</si>
  <si>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</si>
  <si>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</si>
  <si>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</si>
  <si>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</si>
  <si>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</si>
  <si>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</si>
  <si>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</si>
  <si>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</si>
  <si>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</si>
  <si>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</si>
  <si>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</si>
  <si>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</si>
  <si>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</si>
  <si>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</si>
  <si>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</si>
  <si>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</si>
  <si>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</si>
  <si>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</si>
  <si>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</si>
  <si>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</si>
  <si>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</si>
  <si>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</si>
  <si>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</si>
  <si>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</si>
  <si>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</si>
  <si>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</si>
  <si>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</si>
  <si>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</si>
  <si>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</si>
  <si>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</si>
  <si>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</si>
  <si>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</si>
  <si>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</si>
  <si>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</si>
  <si>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</si>
  <si>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</si>
  <si>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</si>
  <si>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</si>
  <si>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</si>
  <si>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</si>
  <si>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</si>
  <si>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</si>
  <si>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</si>
  <si>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</si>
  <si>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</si>
  <si>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</si>
  <si>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</si>
  <si>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</si>
  <si>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</si>
  <si>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</si>
  <si>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</si>
  <si>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</si>
  <si>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</si>
  <si>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</si>
  <si>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</si>
  <si>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</si>
  <si>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</si>
  <si>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</si>
  <si>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</si>
  <si>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</si>
  <si>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</si>
  <si>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</si>
  <si>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</si>
  <si>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</si>
  <si>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</si>
  <si>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</si>
  <si>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</si>
  <si>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</si>
  <si>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</si>
  <si>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</si>
  <si>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</si>
  <si>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</si>
  <si>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</si>
  <si>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</si>
  <si>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</si>
  <si>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</si>
  <si>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</si>
  <si>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</si>
  <si>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</si>
  <si>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</si>
  <si>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</si>
  <si>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</si>
  <si>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</si>
  <si>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</si>
  <si>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</si>
  <si>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</si>
  <si>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</si>
  <si>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</si>
  <si>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</si>
  <si>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</si>
  <si>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</si>
  <si>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</si>
  <si>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</si>
  <si>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</si>
  <si>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</si>
  <si>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</si>
  <si>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</si>
  <si>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</si>
  <si>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</si>
  <si>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</si>
  <si>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</si>
  <si>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</si>
  <si>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</si>
  <si>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</si>
  <si>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</si>
  <si>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</si>
  <si>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</si>
  <si>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</si>
  <si>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</si>
  <si>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</si>
  <si>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</si>
  <si>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</si>
  <si>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</si>
  <si>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</si>
  <si>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</si>
  <si>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</si>
  <si>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</si>
  <si>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</si>
  <si>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</si>
  <si>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</si>
  <si>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</si>
  <si>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</si>
  <si>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</si>
  <si>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</si>
  <si>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</si>
  <si>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</si>
  <si>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</si>
  <si>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</si>
  <si>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</si>
  <si>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</si>
  <si>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</si>
  <si>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</si>
  <si>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</si>
  <si>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</si>
  <si>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</si>
  <si>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</si>
  <si>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</si>
  <si>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</si>
  <si>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</si>
  <si>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</si>
  <si>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</si>
  <si>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</si>
  <si>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</si>
  <si>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</si>
  <si>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</si>
  <si>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</si>
  <si>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</si>
  <si>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</si>
  <si>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</si>
  <si>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</si>
  <si>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</si>
  <si>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</si>
  <si>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</si>
  <si>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</si>
  <si>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</si>
  <si>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</si>
  <si>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</si>
  <si>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</si>
  <si>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</si>
  <si>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</si>
  <si>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</si>
  <si>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</si>
  <si>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</si>
  <si>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</si>
  <si>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</si>
  <si>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</si>
  <si>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</si>
  <si>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</si>
  <si>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</si>
  <si>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</si>
  <si>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</si>
  <si>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</si>
  <si>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</si>
  <si>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</si>
  <si>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</si>
  <si>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</si>
  <si>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</si>
  <si>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</si>
  <si>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</si>
  <si>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</si>
  <si>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</si>
  <si>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</si>
  <si>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</si>
  <si>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</si>
  <si>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</si>
  <si>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</si>
  <si>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</si>
  <si>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</si>
  <si>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</si>
  <si>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</si>
  <si>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</si>
  <si>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</si>
  <si>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</si>
  <si>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</si>
  <si>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</si>
  <si>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</si>
  <si>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</si>
  <si>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</si>
  <si>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</si>
  <si>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</si>
  <si>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</si>
  <si>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</si>
  <si>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</si>
  <si>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</si>
  <si>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</si>
  <si>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</si>
  <si>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</si>
  <si>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</si>
  <si>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</si>
  <si>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</si>
  <si>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</si>
  <si>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</si>
  <si>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</si>
  <si>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</si>
  <si>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</si>
  <si>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</si>
  <si>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</si>
  <si>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</si>
  <si>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</si>
  <si>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</si>
  <si>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</si>
  <si>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</si>
  <si>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</si>
  <si>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</si>
  <si>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</si>
  <si>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</si>
  <si>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</si>
  <si>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</si>
  <si>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</si>
  <si>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</si>
  <si>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</si>
  <si>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</si>
  <si>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</si>
  <si>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</si>
  <si>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</si>
  <si>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</si>
  <si>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</si>
  <si>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</si>
  <si>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</si>
  <si>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</si>
  <si>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</si>
  <si>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</si>
  <si>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</si>
  <si>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</si>
  <si>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</si>
  <si>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</si>
  <si>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</si>
  <si>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</si>
  <si>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</si>
  <si>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</si>
  <si>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</si>
  <si>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</si>
  <si>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</si>
  <si>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</si>
  <si>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</si>
  <si>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</si>
  <si>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</si>
  <si>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</si>
  <si>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</si>
  <si>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</si>
  <si>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</si>
  <si>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</si>
  <si>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</si>
  <si>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</si>
  <si>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</si>
  <si>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</si>
  <si>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</si>
  <si>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</si>
  <si>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</si>
  <si>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</si>
  <si>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</si>
  <si>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</si>
  <si>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</si>
  <si>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</si>
  <si>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</si>
  <si>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</si>
  <si>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</si>
  <si>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</si>
  <si>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</si>
  <si>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</si>
  <si>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</si>
  <si>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</si>
  <si>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</si>
  <si>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</si>
  <si>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</si>
  <si>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</si>
  <si>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</si>
  <si>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</si>
  <si>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</si>
  <si>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</si>
  <si>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</si>
  <si>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</si>
  <si>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</si>
  <si>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</si>
  <si>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</si>
  <si>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</si>
  <si>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</si>
  <si>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</si>
  <si>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</si>
  <si>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</si>
  <si>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</si>
  <si>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</si>
  <si>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</si>
  <si>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</si>
  <si>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</si>
  <si>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</si>
  <si>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</si>
  <si>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</si>
  <si>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</si>
  <si>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</si>
  <si>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</si>
  <si>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</si>
  <si>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</si>
  <si>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</si>
  <si>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</si>
  <si>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</si>
  <si>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</si>
  <si>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</si>
  <si>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</si>
  <si>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</si>
  <si>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</si>
  <si>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</si>
  <si>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</si>
  <si>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</si>
  <si>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</si>
  <si>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</si>
  <si>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</si>
  <si>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</si>
  <si>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</si>
  <si>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</si>
  <si>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</si>
  <si>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</si>
  <si>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</si>
  <si>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</si>
  <si>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</si>
  <si>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</si>
  <si>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</si>
  <si>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</si>
  <si>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</si>
  <si>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</si>
  <si>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</si>
  <si>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</si>
  <si>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</si>
  <si>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</si>
  <si>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</si>
  <si>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</si>
  <si>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</si>
  <si>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</si>
  <si>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</si>
  <si>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</si>
  <si>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</si>
  <si>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</si>
  <si>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</si>
  <si>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</si>
  <si>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</si>
  <si>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</si>
  <si>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</si>
  <si>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</si>
  <si>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</si>
  <si>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</si>
  <si>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</si>
  <si>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</si>
  <si>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</si>
  <si>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</si>
  <si>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</si>
  <si>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</si>
  <si>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</si>
  <si>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</si>
  <si>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</si>
  <si>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</si>
  <si>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</si>
  <si>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</si>
  <si>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</si>
  <si>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</si>
  <si>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</si>
  <si>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</si>
  <si>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</si>
  <si>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</si>
  <si>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</si>
  <si>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</si>
  <si>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</si>
  <si>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</si>
  <si>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</si>
  <si>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</si>
  <si>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</si>
  <si>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</si>
  <si>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</si>
  <si>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</si>
  <si>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</si>
  <si>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</si>
  <si>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</si>
  <si>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</si>
  <si>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</si>
  <si>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</si>
  <si>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</si>
  <si>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</si>
  <si>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</si>
  <si>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</si>
  <si>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</si>
  <si>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</si>
  <si>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</si>
  <si>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</si>
  <si>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</si>
  <si>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</si>
  <si>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</si>
  <si>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</si>
  <si>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</si>
  <si>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</si>
  <si>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</si>
  <si>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</si>
  <si>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</si>
  <si>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</si>
  <si>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</si>
  <si>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</si>
  <si>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</si>
  <si>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</si>
  <si>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</si>
  <si>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</si>
  <si>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</si>
  <si>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</si>
  <si>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</si>
  <si>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</si>
  <si>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</si>
  <si>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</si>
  <si>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</si>
  <si>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</si>
  <si>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</si>
  <si>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</si>
  <si>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</si>
  <si>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</si>
  <si>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</si>
  <si>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</si>
  <si>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</si>
  <si>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</si>
  <si>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</si>
  <si>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</si>
  <si>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</si>
  <si>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</si>
  <si>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</si>
  <si>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</si>
  <si>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</si>
  <si>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</si>
  <si>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</si>
  <si>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</si>
  <si>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</si>
  <si>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</si>
  <si>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</si>
  <si>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</si>
  <si>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</si>
  <si>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</si>
  <si>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</si>
  <si>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</si>
  <si>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</si>
  <si>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</si>
  <si>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</si>
  <si>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</si>
  <si>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</si>
  <si>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</si>
  <si>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</si>
  <si>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</si>
  <si>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</si>
  <si>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</si>
  <si>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</si>
  <si>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</si>
  <si>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</si>
  <si>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</si>
  <si>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</si>
  <si>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</si>
  <si>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</si>
  <si>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</si>
  <si>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</si>
  <si>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</si>
  <si>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</si>
  <si>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</si>
  <si>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</si>
  <si>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</si>
  <si>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</si>
  <si>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</si>
  <si>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</si>
  <si>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</si>
  <si>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</si>
  <si>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</si>
  <si>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</si>
  <si>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</si>
  <si>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</si>
  <si>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</si>
  <si>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</si>
  <si>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</si>
  <si>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</si>
  <si>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</si>
  <si>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</si>
  <si>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</si>
  <si>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</si>
  <si>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</si>
  <si>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</si>
  <si>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</si>
  <si>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</si>
  <si>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</si>
  <si>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</si>
  <si>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</si>
  <si>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</si>
  <si>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</si>
  <si>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</si>
  <si>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</si>
  <si>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</si>
  <si>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</si>
  <si>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</si>
  <si>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</si>
  <si>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</si>
  <si>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</si>
  <si>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</si>
  <si>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</si>
  <si>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</si>
  <si>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</si>
  <si>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</si>
  <si>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</si>
  <si>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</si>
  <si>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</si>
  <si>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</si>
  <si>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</si>
  <si>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</si>
  <si>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</si>
  <si>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</si>
  <si>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</si>
  <si>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</si>
  <si>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</si>
  <si>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</si>
  <si>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</si>
  <si>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</si>
  <si>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</si>
  <si>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</si>
  <si>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</si>
  <si>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</si>
  <si>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</si>
  <si>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</si>
  <si>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</si>
  <si>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</si>
  <si>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</si>
  <si>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</si>
  <si>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</si>
  <si>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</si>
  <si>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</si>
  <si>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</si>
  <si>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</si>
  <si>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</si>
  <si>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</si>
  <si>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</si>
  <si>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</si>
  <si>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</si>
  <si>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</si>
  <si>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</si>
  <si>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</si>
  <si>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</si>
  <si>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</si>
  <si>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</si>
  <si>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</si>
  <si>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</si>
  <si>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</si>
  <si>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</si>
  <si>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</si>
  <si>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</si>
  <si>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</si>
  <si>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</si>
  <si>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</si>
  <si>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</si>
  <si>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</si>
  <si>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</si>
  <si>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</si>
  <si>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</si>
  <si>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</si>
  <si>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</si>
  <si>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</si>
  <si>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</si>
  <si>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</si>
  <si>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</si>
  <si>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</si>
  <si>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</si>
  <si>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</si>
  <si>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</si>
  <si>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</si>
  <si>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</si>
  <si>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</si>
  <si>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</si>
  <si>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</si>
  <si>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</si>
  <si>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</si>
  <si>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</si>
  <si>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</si>
  <si>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</si>
  <si>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</si>
  <si>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</si>
  <si>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</si>
  <si>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</si>
  <si>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</si>
  <si>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</si>
  <si>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</si>
  <si>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</si>
  <si>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</si>
  <si>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</si>
  <si>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</si>
  <si>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</si>
  <si>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</si>
  <si>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</si>
  <si>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</si>
  <si>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</si>
  <si>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</si>
  <si>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</si>
  <si>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</si>
  <si>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</si>
  <si>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</si>
  <si>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</si>
  <si>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</si>
  <si>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</si>
  <si>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</si>
  <si>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</si>
  <si>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</si>
  <si>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</si>
  <si>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</si>
  <si>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</si>
  <si>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</si>
  <si>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</si>
  <si>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</si>
  <si>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</si>
  <si>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</si>
  <si>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</si>
  <si>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</si>
  <si>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</si>
  <si>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</si>
  <si>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</si>
  <si>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</si>
  <si>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</si>
  <si>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</si>
  <si>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</si>
  <si>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</si>
  <si>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</si>
  <si>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</si>
  <si>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</si>
  <si>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</si>
  <si>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</si>
  <si>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</si>
  <si>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</si>
  <si>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</si>
  <si>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</si>
  <si>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</si>
  <si>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</si>
  <si>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</si>
  <si>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</si>
  <si>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</si>
  <si>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</si>
  <si>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</si>
  <si>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</si>
  <si>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</si>
  <si>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</si>
  <si>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</si>
  <si>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</si>
  <si>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</si>
  <si>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</si>
  <si>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</si>
  <si>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</si>
  <si>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</si>
  <si>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</si>
  <si>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</si>
  <si>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</si>
  <si>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</si>
  <si>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</si>
  <si>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</si>
  <si>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</si>
  <si>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</si>
  <si>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</si>
  <si>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</si>
  <si>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</si>
  <si>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</si>
  <si>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</si>
  <si>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</si>
  <si>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</si>
  <si>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</si>
  <si>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</si>
  <si>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</si>
  <si>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</si>
  <si>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</si>
  <si>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</si>
  <si>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</si>
  <si>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</si>
  <si>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</si>
  <si>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</si>
  <si>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</si>
  <si>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</si>
  <si>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</si>
  <si>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</si>
  <si>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</si>
  <si>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</si>
  <si>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</si>
  <si>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</si>
  <si>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</si>
  <si>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</si>
  <si>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</si>
  <si>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</si>
  <si>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</si>
  <si>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</si>
  <si>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</si>
  <si>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</si>
  <si>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</si>
  <si>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</si>
  <si>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</si>
  <si>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</si>
  <si>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</si>
  <si>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</si>
  <si>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</si>
  <si>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</si>
  <si>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</si>
  <si>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</si>
  <si>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</si>
  <si>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</si>
  <si>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</si>
  <si>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</si>
  <si>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</si>
  <si>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</si>
  <si>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</si>
  <si>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</si>
  <si>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</si>
  <si>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</si>
  <si>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</si>
  <si>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</si>
  <si>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</si>
  <si>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</si>
  <si>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</si>
  <si>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</si>
  <si>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</si>
  <si>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</si>
  <si>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</si>
  <si>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</si>
  <si>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</si>
  <si>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</si>
  <si>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</si>
  <si>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</si>
  <si>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</si>
  <si>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</si>
  <si>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</si>
  <si>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</si>
  <si>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</si>
  <si>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</si>
  <si>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</si>
  <si>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</si>
  <si>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</si>
  <si>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</si>
  <si>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</si>
  <si>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</si>
  <si>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</si>
  <si>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</si>
  <si>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</si>
  <si>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</si>
  <si>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</si>
  <si>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</si>
  <si>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</si>
  <si>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</si>
  <si>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</si>
  <si>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</si>
  <si>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</si>
  <si>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</si>
  <si>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</si>
  <si>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</si>
  <si>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</si>
  <si>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</si>
  <si>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</si>
  <si>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</si>
  <si>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</si>
  <si>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</si>
  <si>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</si>
  <si>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</si>
  <si>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</si>
  <si>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</si>
  <si>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</si>
  <si>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</si>
  <si>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</si>
  <si>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</si>
  <si>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</si>
  <si>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</si>
  <si>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</si>
  <si>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</si>
  <si>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</si>
  <si>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</si>
  <si>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</si>
  <si>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</si>
  <si>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</si>
  <si>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</si>
  <si>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</si>
  <si>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</si>
  <si>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</si>
  <si>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</si>
  <si>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</si>
  <si>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</si>
  <si>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</si>
  <si>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</si>
  <si>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</si>
  <si>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</si>
  <si>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</si>
  <si>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</si>
  <si>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</si>
  <si>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</si>
  <si>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</si>
  <si>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</si>
  <si>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</si>
  <si>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</si>
  <si>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</si>
  <si>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</si>
  <si>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</si>
  <si>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</si>
  <si>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</si>
  <si>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</si>
  <si>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</si>
  <si>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</si>
  <si>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</si>
  <si>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</si>
  <si>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</si>
  <si>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</si>
  <si>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</si>
  <si>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</si>
  <si>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</si>
  <si>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</si>
  <si>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</si>
  <si>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</si>
  <si>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</si>
  <si>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</si>
  <si>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</si>
  <si>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</si>
  <si>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</si>
  <si>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</si>
  <si>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</si>
  <si>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</si>
  <si>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</si>
  <si>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</si>
  <si>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</si>
  <si>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</si>
  <si>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</si>
  <si>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</si>
  <si>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</si>
  <si>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</si>
  <si>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</si>
  <si>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</si>
  <si>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</si>
  <si>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</si>
  <si>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</si>
  <si>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</si>
  <si>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</si>
  <si>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</si>
  <si>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</si>
  <si>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</si>
  <si>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</si>
  <si>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</si>
  <si>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</si>
  <si>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</si>
  <si>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</si>
  <si>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</si>
  <si>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</si>
  <si>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</si>
  <si>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</si>
  <si>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</si>
  <si>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</si>
  <si>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</si>
  <si>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</si>
  <si>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</si>
  <si>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</si>
  <si>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</si>
  <si>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</si>
  <si>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</si>
  <si>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</si>
  <si>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</si>
  <si>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</si>
  <si>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</si>
  <si>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</si>
  <si>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</si>
  <si>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</si>
  <si>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</si>
  <si>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</si>
  <si>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</si>
  <si>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</si>
  <si>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</si>
  <si>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</si>
  <si>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</si>
  <si>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</si>
  <si>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</si>
  <si>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</si>
  <si>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</si>
  <si>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</si>
  <si>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</si>
  <si>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</si>
  <si>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</si>
  <si>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</si>
  <si>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</si>
  <si>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</si>
  <si>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</si>
  <si>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</si>
  <si>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</si>
  <si>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</si>
  <si>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</si>
  <si>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</si>
  <si>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</si>
  <si>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</si>
  <si>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</si>
  <si>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</si>
  <si>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</si>
  <si>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</si>
  <si>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</si>
  <si>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</si>
  <si>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</si>
  <si>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</si>
  <si>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</si>
  <si>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</si>
  <si>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</si>
  <si>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</si>
  <si>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</si>
  <si>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</si>
  <si>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</si>
  <si>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</si>
  <si>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</si>
  <si>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</si>
  <si>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</si>
  <si>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</si>
  <si>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</si>
  <si>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</si>
  <si>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</si>
  <si>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</si>
  <si>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</si>
  <si>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</si>
  <si>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</si>
  <si>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</si>
  <si>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</si>
  <si>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</si>
  <si>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</si>
  <si>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</si>
  <si>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</si>
  <si>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</si>
  <si>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</si>
  <si>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</si>
  <si>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</si>
  <si>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</si>
  <si>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</si>
  <si>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</si>
  <si>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</si>
  <si>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</si>
  <si>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</si>
  <si>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</si>
  <si>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</si>
  <si>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</si>
  <si>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</si>
  <si>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</si>
  <si>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</si>
  <si>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</si>
  <si>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</si>
  <si>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</si>
  <si>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</si>
  <si>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</si>
  <si>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</si>
  <si>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</si>
  <si>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</si>
  <si>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</si>
  <si>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</si>
  <si>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</si>
  <si>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</si>
  <si>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</si>
  <si>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</si>
  <si>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</si>
  <si>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</si>
  <si>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</si>
  <si>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</si>
  <si>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</si>
  <si>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</si>
  <si>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</si>
  <si>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</si>
  <si>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</si>
  <si>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</si>
  <si>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</si>
  <si>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</si>
  <si>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</si>
  <si>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</si>
  <si>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</si>
  <si>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</si>
  <si>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</si>
  <si>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</si>
  <si>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</si>
  <si>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</si>
  <si>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</si>
  <si>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</si>
  <si>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</si>
  <si>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</si>
  <si>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</si>
  <si>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</si>
  <si>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</si>
  <si>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</si>
  <si>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</si>
  <si>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</si>
  <si>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</si>
  <si>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</si>
  <si>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</si>
  <si>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</si>
  <si>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</si>
  <si>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</si>
  <si>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</si>
  <si>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</si>
  <si>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</si>
  <si>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</si>
  <si>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</si>
  <si>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</si>
  <si>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</si>
  <si>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</si>
  <si>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</si>
  <si>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</si>
  <si>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</si>
  <si>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</si>
  <si>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</si>
  <si>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</si>
  <si>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</si>
  <si>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</si>
  <si>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</si>
  <si>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</si>
  <si>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</si>
  <si>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</si>
  <si>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</si>
  <si>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</si>
  <si>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</si>
  <si>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</si>
  <si>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</si>
  <si>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</si>
  <si>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</si>
  <si>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</si>
  <si>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</si>
  <si>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</si>
  <si>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</si>
  <si>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</si>
  <si>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</si>
  <si>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</si>
  <si>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</si>
  <si>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</si>
  <si>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</si>
  <si>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</si>
  <si>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</si>
  <si>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</si>
  <si>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</si>
  <si>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</si>
  <si>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</si>
  <si>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</si>
  <si>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</si>
  <si>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</si>
  <si>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</si>
  <si>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</si>
  <si>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</si>
  <si>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</si>
  <si>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</si>
  <si>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</si>
  <si>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</si>
  <si>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</si>
  <si>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</si>
  <si>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</si>
  <si>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</si>
  <si>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</si>
  <si>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</si>
  <si>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</si>
  <si>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</si>
  <si>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</si>
  <si>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</si>
  <si>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</si>
  <si>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</si>
  <si>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</si>
  <si>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</si>
  <si>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</si>
  <si>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</si>
  <si>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</si>
  <si>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</si>
  <si>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</si>
  <si>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</si>
  <si>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</si>
  <si>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</si>
  <si>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</si>
  <si>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</si>
  <si>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</si>
  <si>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</si>
  <si>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</si>
  <si>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</si>
  <si>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</si>
  <si>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</si>
  <si>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</si>
  <si>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</si>
  <si>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</si>
  <si>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</si>
  <si>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</si>
  <si>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</si>
  <si>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</si>
  <si>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</si>
  <si>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</si>
  <si>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</si>
  <si>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</si>
  <si>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</si>
  <si>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</si>
  <si>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</si>
  <si>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</si>
  <si>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</si>
  <si>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</si>
  <si>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</si>
  <si>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</si>
  <si>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</si>
  <si>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</si>
  <si>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</si>
  <si>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</si>
  <si>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</si>
  <si>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</si>
  <si>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</si>
  <si>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</si>
  <si>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</si>
  <si>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</si>
  <si>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</si>
  <si>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</si>
  <si>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</si>
  <si>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</si>
  <si>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</si>
  <si>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</si>
  <si>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</si>
  <si>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</si>
  <si>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</si>
  <si>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</si>
  <si>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</si>
  <si>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</si>
  <si>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</si>
  <si>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</si>
  <si>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</si>
  <si>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</si>
  <si>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</si>
  <si>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</si>
  <si>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</si>
  <si>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</si>
  <si>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</si>
  <si>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</si>
  <si>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</si>
  <si>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</si>
  <si>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</si>
  <si>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</si>
  <si>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</si>
  <si>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</si>
  <si>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</si>
  <si>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</si>
  <si>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</si>
  <si>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</si>
  <si>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</si>
  <si>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</si>
  <si>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</si>
  <si>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</si>
  <si>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</si>
  <si>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</si>
  <si>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</si>
  <si>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</si>
  <si>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</si>
  <si>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</si>
  <si>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</si>
  <si>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</si>
  <si>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</si>
  <si>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</si>
  <si>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</si>
  <si>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</si>
  <si>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</si>
  <si>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</si>
  <si>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</si>
  <si>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</si>
  <si>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</si>
  <si>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</si>
  <si>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</si>
  <si>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</si>
  <si>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</si>
  <si>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</si>
  <si>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</si>
  <si>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</si>
  <si>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</si>
  <si>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</si>
  <si>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</si>
  <si>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</si>
  <si>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</si>
  <si>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</si>
  <si>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</si>
  <si>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</si>
  <si>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</si>
  <si>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</si>
  <si>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</si>
  <si>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</si>
  <si>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</si>
  <si>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</si>
  <si>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</si>
  <si>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</si>
  <si>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</si>
  <si>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</si>
  <si>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</si>
  <si>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</si>
  <si>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</si>
  <si>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</si>
  <si>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</si>
  <si>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</si>
  <si>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</si>
  <si>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</si>
  <si>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</si>
  <si>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</si>
  <si>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RUNOVIĆ</t>
  </si>
  <si>
    <t>RUNOVIĆ</t>
  </si>
  <si>
    <t>RUNOVIĆ 211</t>
  </si>
  <si>
    <t>MARIJA PULJIĆ</t>
  </si>
  <si>
    <t>021849088</t>
  </si>
  <si>
    <t>os-runovic@st.t-com.hr</t>
  </si>
  <si>
    <t>skola@os-runovic.skole.hr</t>
  </si>
  <si>
    <t>MARIJA BIOČIĆ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</si>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</sst>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2943981</v>
      </c>
      <c r="D2" s="63">
        <f>PRRAS!E12</f>
        <v>3135954</v>
      </c>
      <c r="E2" s="63"/>
      <c r="F2" s="63"/>
      <c r="G2" s="64">
        <f t="shared" ref="G2:G65" si="0">(B2/1000)*(C2*1+D2*2)</f>
        <v>9215.889000000001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12173</v>
      </c>
      <c r="L10" s="50">
        <f>INT(VALUE(RefStr!B6))</f>
        <v>12173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03020550</v>
      </c>
      <c r="L11" s="50">
        <f>INT(VALUE(RefStr!B8))</f>
        <v>3020550</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RUNOVIĆ</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21261</v>
      </c>
      <c r="L13" s="50">
        <f>INT(VALUE(RefStr!B12))</f>
        <v>21261</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RUNOVIĆ</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RUNOVIĆ 211</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591</v>
      </c>
      <c r="L19" s="50">
        <f>INT(VALUE(RefStr!B22))</f>
        <v>591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33906560969</v>
      </c>
      <c r="L21" s="50">
        <f>INT(VALUE(RefStr!K14))</f>
        <v>33906560969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MARIJA PULJIĆ</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021849088</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021849088</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os-runovic@st.t-com.hr</v>
      </c>
      <c r="L25" s="50">
        <f>LEN(RefStr!H29)</f>
        <v>22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skola@os-runovic.skole.hr</v>
      </c>
      <c r="L26" s="50">
        <f>LEN(RefStr!H31)</f>
        <v>25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MARIJA BIOČIĆ</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50.035.376,89</v>
      </c>
      <c r="L28" s="50">
        <f>SUM(G2:G1561)</f>
        <v>50035376.89100001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39935234.851000004</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5604574.2740000002</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4260517.1640000008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235050.60199999998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2531332</v>
      </c>
      <c r="D46" s="58">
        <f>PRRAS!E56</f>
        <v>2697088</v>
      </c>
      <c r="E46" s="58">
        <v>0</v>
      </c>
      <c r="F46" s="58">
        <v>0</v>
      </c>
      <c r="G46" s="59">
        <f t="shared" si="0"/>
        <v>356647.86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300</v>
      </c>
      <c r="D55" s="58">
        <f>PRRAS!E65</f>
        <v>340</v>
      </c>
      <c r="E55" s="58">
        <v>0</v>
      </c>
      <c r="F55" s="58">
        <v>0</v>
      </c>
      <c r="G55" s="59">
        <f t="shared" si="0"/>
        <v>52.92</v>
      </c>
      <c r="H55" s="59">
        <f t="shared" si="1"/>
        <v>0</v>
      </c>
      <c r="I55" s="60">
        <v>0</v>
      </c>
    </row>
    <row r="56" spans="1:9" x14ac:dyDescent="0.2">
      <c r="A56" s="57">
        <v>151</v>
      </c>
      <c r="B56" s="58">
        <f>PRRAS!C66</f>
        <v>55</v>
      </c>
      <c r="C56" s="58">
        <f>PRRAS!D66</f>
        <v>300</v>
      </c>
      <c r="D56" s="58">
        <f>PRRAS!E66</f>
        <v>340</v>
      </c>
      <c r="E56" s="58">
        <v>0</v>
      </c>
      <c r="F56" s="58">
        <v>0</v>
      </c>
      <c r="G56" s="59">
        <f t="shared" si="0"/>
        <v>53.9</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72978</v>
      </c>
      <c r="E58" s="58">
        <v>0</v>
      </c>
      <c r="F58" s="58">
        <v>0</v>
      </c>
      <c r="G58" s="59">
        <f t="shared" si="0"/>
        <v>8319.4920000000002</v>
      </c>
      <c r="H58" s="59">
        <f t="shared" si="1"/>
        <v>0</v>
      </c>
      <c r="I58" s="60">
        <v>0</v>
      </c>
    </row>
    <row r="59" spans="1:9" x14ac:dyDescent="0.2">
      <c r="A59" s="57">
        <v>151</v>
      </c>
      <c r="B59" s="58">
        <f>PRRAS!C69</f>
        <v>58</v>
      </c>
      <c r="C59" s="58">
        <f>PRRAS!D69</f>
        <v>0</v>
      </c>
      <c r="D59" s="58">
        <f>PRRAS!E69</f>
        <v>72978</v>
      </c>
      <c r="E59" s="58">
        <v>0</v>
      </c>
      <c r="F59" s="58">
        <v>0</v>
      </c>
      <c r="G59" s="59">
        <f t="shared" si="0"/>
        <v>8465.4480000000003</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2531032</v>
      </c>
      <c r="D64" s="58">
        <f>PRRAS!E74</f>
        <v>2623770</v>
      </c>
      <c r="E64" s="58">
        <v>0</v>
      </c>
      <c r="F64" s="58">
        <v>0</v>
      </c>
      <c r="G64" s="59">
        <f t="shared" si="0"/>
        <v>490050.03600000002</v>
      </c>
      <c r="H64" s="59">
        <f t="shared" si="1"/>
        <v>0</v>
      </c>
      <c r="I64" s="60">
        <v>0</v>
      </c>
    </row>
    <row r="65" spans="1:9" x14ac:dyDescent="0.2">
      <c r="A65" s="57">
        <v>151</v>
      </c>
      <c r="B65" s="58">
        <f>PRRAS!C75</f>
        <v>64</v>
      </c>
      <c r="C65" s="58">
        <f>PRRAS!D75</f>
        <v>2531032</v>
      </c>
      <c r="D65" s="58">
        <f>PRRAS!E75</f>
        <v>2588770</v>
      </c>
      <c r="E65" s="58">
        <v>0</v>
      </c>
      <c r="F65" s="58">
        <v>0</v>
      </c>
      <c r="G65" s="59">
        <f t="shared" si="0"/>
        <v>493348.60800000001</v>
      </c>
      <c r="H65" s="59">
        <f t="shared" si="1"/>
        <v>0</v>
      </c>
      <c r="I65" s="60">
        <v>0</v>
      </c>
    </row>
    <row r="66" spans="1:9" x14ac:dyDescent="0.2">
      <c r="A66" s="57">
        <v>151</v>
      </c>
      <c r="B66" s="58">
        <f>PRRAS!C76</f>
        <v>65</v>
      </c>
      <c r="C66" s="58">
        <f>PRRAS!D76</f>
        <v>0</v>
      </c>
      <c r="D66" s="58">
        <f>PRRAS!E76</f>
        <v>35000</v>
      </c>
      <c r="E66" s="58">
        <v>0</v>
      </c>
      <c r="F66" s="58">
        <v>0</v>
      </c>
      <c r="G66" s="59">
        <f t="shared" ref="G66:G129" si="2">(B66/1000)*(C66*1+D66*2)</f>
        <v>4550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27</v>
      </c>
      <c r="D75" s="58">
        <f>PRRAS!E85</f>
        <v>26</v>
      </c>
      <c r="E75" s="58">
        <v>0</v>
      </c>
      <c r="F75" s="58">
        <v>0</v>
      </c>
      <c r="G75" s="59">
        <f t="shared" si="2"/>
        <v>5.8460000000000001</v>
      </c>
      <c r="H75" s="59">
        <f t="shared" si="3"/>
        <v>0</v>
      </c>
      <c r="I75" s="60">
        <v>0</v>
      </c>
    </row>
    <row r="76" spans="1:9" x14ac:dyDescent="0.2">
      <c r="A76" s="57">
        <v>151</v>
      </c>
      <c r="B76" s="58">
        <f>PRRAS!C86</f>
        <v>75</v>
      </c>
      <c r="C76" s="58">
        <f>PRRAS!D86</f>
        <v>27</v>
      </c>
      <c r="D76" s="58">
        <f>PRRAS!E86</f>
        <v>26</v>
      </c>
      <c r="E76" s="58">
        <v>0</v>
      </c>
      <c r="F76" s="58">
        <v>0</v>
      </c>
      <c r="G76" s="59">
        <f t="shared" si="2"/>
        <v>5.9249999999999998</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27</v>
      </c>
      <c r="D78" s="58">
        <f>PRRAS!E88</f>
        <v>26</v>
      </c>
      <c r="E78" s="58">
        <v>0</v>
      </c>
      <c r="F78" s="58">
        <v>0</v>
      </c>
      <c r="G78" s="59">
        <f t="shared" si="2"/>
        <v>6.0830000000000002</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0</v>
      </c>
      <c r="D106" s="58">
        <f>PRRAS!E116</f>
        <v>0</v>
      </c>
      <c r="E106" s="58">
        <v>0</v>
      </c>
      <c r="F106" s="58">
        <v>0</v>
      </c>
      <c r="G106" s="59">
        <f t="shared" si="2"/>
        <v>0</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0</v>
      </c>
      <c r="D112" s="58">
        <f>PRRAS!E122</f>
        <v>0</v>
      </c>
      <c r="E112" s="58">
        <v>0</v>
      </c>
      <c r="F112" s="58">
        <v>0</v>
      </c>
      <c r="G112" s="59">
        <f t="shared" si="2"/>
        <v>0</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0</v>
      </c>
      <c r="E117" s="58">
        <v>0</v>
      </c>
      <c r="F117" s="58">
        <v>0</v>
      </c>
      <c r="G117" s="59">
        <f t="shared" si="2"/>
        <v>0</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7929</v>
      </c>
      <c r="D124" s="58">
        <f>PRRAS!E134</f>
        <v>9638</v>
      </c>
      <c r="E124" s="58">
        <v>0</v>
      </c>
      <c r="F124" s="58">
        <v>0</v>
      </c>
      <c r="G124" s="59">
        <f t="shared" si="2"/>
        <v>3346.2150000000001</v>
      </c>
      <c r="H124" s="59">
        <f t="shared" si="3"/>
        <v>0</v>
      </c>
      <c r="I124" s="60">
        <v>0</v>
      </c>
    </row>
    <row r="125" spans="1:9" x14ac:dyDescent="0.2">
      <c r="A125" s="57">
        <v>151</v>
      </c>
      <c r="B125" s="58">
        <f>PRRAS!C135</f>
        <v>124</v>
      </c>
      <c r="C125" s="58">
        <f>PRRAS!D135</f>
        <v>900</v>
      </c>
      <c r="D125" s="58">
        <f>PRRAS!E135</f>
        <v>2900</v>
      </c>
      <c r="E125" s="58">
        <v>0</v>
      </c>
      <c r="F125" s="58">
        <v>0</v>
      </c>
      <c r="G125" s="59">
        <f t="shared" si="2"/>
        <v>830.8</v>
      </c>
      <c r="H125" s="59">
        <f t="shared" si="3"/>
        <v>0</v>
      </c>
      <c r="I125" s="60">
        <v>0</v>
      </c>
    </row>
    <row r="126" spans="1:9" x14ac:dyDescent="0.2">
      <c r="A126" s="57">
        <v>151</v>
      </c>
      <c r="B126" s="58">
        <f>PRRAS!C136</f>
        <v>125</v>
      </c>
      <c r="C126" s="58">
        <f>PRRAS!D136</f>
        <v>0</v>
      </c>
      <c r="D126" s="58">
        <f>PRRAS!E136</f>
        <v>2000</v>
      </c>
      <c r="E126" s="58">
        <v>0</v>
      </c>
      <c r="F126" s="58">
        <v>0</v>
      </c>
      <c r="G126" s="59">
        <f t="shared" si="2"/>
        <v>500</v>
      </c>
      <c r="H126" s="59">
        <f t="shared" si="3"/>
        <v>0</v>
      </c>
      <c r="I126" s="60">
        <v>0</v>
      </c>
    </row>
    <row r="127" spans="1:9" x14ac:dyDescent="0.2">
      <c r="A127" s="57">
        <v>151</v>
      </c>
      <c r="B127" s="58">
        <f>PRRAS!C137</f>
        <v>126</v>
      </c>
      <c r="C127" s="58">
        <f>PRRAS!D137</f>
        <v>900</v>
      </c>
      <c r="D127" s="58">
        <f>PRRAS!E137</f>
        <v>900</v>
      </c>
      <c r="E127" s="58">
        <v>0</v>
      </c>
      <c r="F127" s="58">
        <v>0</v>
      </c>
      <c r="G127" s="59">
        <f t="shared" si="2"/>
        <v>340.2</v>
      </c>
      <c r="H127" s="59">
        <f t="shared" si="3"/>
        <v>0</v>
      </c>
      <c r="I127" s="60">
        <v>0</v>
      </c>
    </row>
    <row r="128" spans="1:9" x14ac:dyDescent="0.2">
      <c r="A128" s="57">
        <v>151</v>
      </c>
      <c r="B128" s="58">
        <f>PRRAS!C138</f>
        <v>127</v>
      </c>
      <c r="C128" s="58">
        <f>PRRAS!D138</f>
        <v>7029</v>
      </c>
      <c r="D128" s="58">
        <f>PRRAS!E138</f>
        <v>6738</v>
      </c>
      <c r="E128" s="58">
        <v>0</v>
      </c>
      <c r="F128" s="58">
        <v>0</v>
      </c>
      <c r="G128" s="59">
        <f t="shared" si="2"/>
        <v>2604.1350000000002</v>
      </c>
      <c r="H128" s="59">
        <f t="shared" si="3"/>
        <v>0</v>
      </c>
      <c r="I128" s="60">
        <v>0</v>
      </c>
    </row>
    <row r="129" spans="1:9" x14ac:dyDescent="0.2">
      <c r="A129" s="57">
        <v>151</v>
      </c>
      <c r="B129" s="58">
        <f>PRRAS!C139</f>
        <v>128</v>
      </c>
      <c r="C129" s="58">
        <f>PRRAS!D139</f>
        <v>7029</v>
      </c>
      <c r="D129" s="58">
        <f>PRRAS!E139</f>
        <v>6738</v>
      </c>
      <c r="E129" s="58">
        <v>0</v>
      </c>
      <c r="F129" s="58">
        <v>0</v>
      </c>
      <c r="G129" s="59">
        <f t="shared" si="2"/>
        <v>2624.64</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401255</v>
      </c>
      <c r="D131" s="58">
        <f>PRRAS!E141</f>
        <v>428202</v>
      </c>
      <c r="E131" s="58">
        <v>0</v>
      </c>
      <c r="F131" s="58">
        <v>0</v>
      </c>
      <c r="G131" s="59">
        <f t="shared" si="4"/>
        <v>163495.67000000001</v>
      </c>
      <c r="H131" s="59">
        <f t="shared" si="5"/>
        <v>0</v>
      </c>
      <c r="I131" s="60">
        <v>0</v>
      </c>
    </row>
    <row r="132" spans="1:9" x14ac:dyDescent="0.2">
      <c r="A132" s="57">
        <v>151</v>
      </c>
      <c r="B132" s="58">
        <f>PRRAS!C142</f>
        <v>131</v>
      </c>
      <c r="C132" s="58">
        <f>PRRAS!D142</f>
        <v>401255</v>
      </c>
      <c r="D132" s="58">
        <f>PRRAS!E142</f>
        <v>428202</v>
      </c>
      <c r="E132" s="58">
        <v>0</v>
      </c>
      <c r="F132" s="58">
        <v>0</v>
      </c>
      <c r="G132" s="59">
        <f t="shared" si="4"/>
        <v>164753.329</v>
      </c>
      <c r="H132" s="59">
        <f t="shared" si="5"/>
        <v>0</v>
      </c>
      <c r="I132" s="60">
        <v>0</v>
      </c>
    </row>
    <row r="133" spans="1:9" x14ac:dyDescent="0.2">
      <c r="A133" s="57">
        <v>151</v>
      </c>
      <c r="B133" s="58">
        <f>PRRAS!C143</f>
        <v>132</v>
      </c>
      <c r="C133" s="58">
        <f>PRRAS!D143</f>
        <v>378754</v>
      </c>
      <c r="D133" s="58">
        <f>PRRAS!E143</f>
        <v>339361</v>
      </c>
      <c r="E133" s="58">
        <v>0</v>
      </c>
      <c r="F133" s="58">
        <v>0</v>
      </c>
      <c r="G133" s="59">
        <f t="shared" si="4"/>
        <v>139586.83199999999</v>
      </c>
      <c r="H133" s="59">
        <f t="shared" si="5"/>
        <v>0</v>
      </c>
      <c r="I133" s="60">
        <v>0</v>
      </c>
    </row>
    <row r="134" spans="1:9" x14ac:dyDescent="0.2">
      <c r="A134" s="57">
        <v>151</v>
      </c>
      <c r="B134" s="58">
        <f>PRRAS!C144</f>
        <v>133</v>
      </c>
      <c r="C134" s="58">
        <f>PRRAS!D144</f>
        <v>22501</v>
      </c>
      <c r="D134" s="58">
        <f>PRRAS!E144</f>
        <v>88841</v>
      </c>
      <c r="E134" s="58">
        <v>0</v>
      </c>
      <c r="F134" s="58">
        <v>0</v>
      </c>
      <c r="G134" s="59">
        <f t="shared" si="4"/>
        <v>26624.339</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3438</v>
      </c>
      <c r="D137" s="58">
        <f>PRRAS!E147</f>
        <v>1000</v>
      </c>
      <c r="E137" s="58">
        <v>0</v>
      </c>
      <c r="F137" s="58">
        <v>0</v>
      </c>
      <c r="G137" s="59">
        <f t="shared" si="4"/>
        <v>739.5680000000001</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3438</v>
      </c>
      <c r="D148" s="58">
        <f>PRRAS!E158</f>
        <v>1000</v>
      </c>
      <c r="E148" s="58">
        <v>0</v>
      </c>
      <c r="F148" s="58">
        <v>0</v>
      </c>
      <c r="G148" s="59">
        <f t="shared" si="4"/>
        <v>799.38599999999997</v>
      </c>
      <c r="H148" s="59">
        <f t="shared" si="5"/>
        <v>0</v>
      </c>
      <c r="I148" s="60">
        <v>0</v>
      </c>
    </row>
    <row r="149" spans="1:9" x14ac:dyDescent="0.2">
      <c r="A149" s="57">
        <v>151</v>
      </c>
      <c r="B149" s="58">
        <f>PRRAS!C159</f>
        <v>148</v>
      </c>
      <c r="C149" s="58">
        <f>PRRAS!D159</f>
        <v>2921122</v>
      </c>
      <c r="D149" s="58">
        <f>PRRAS!E159</f>
        <v>2915778</v>
      </c>
      <c r="E149" s="58">
        <v>0</v>
      </c>
      <c r="F149" s="58">
        <v>0</v>
      </c>
      <c r="G149" s="59">
        <f t="shared" si="4"/>
        <v>1295396.344</v>
      </c>
      <c r="H149" s="59">
        <f t="shared" si="5"/>
        <v>0</v>
      </c>
      <c r="I149" s="60">
        <v>0</v>
      </c>
    </row>
    <row r="150" spans="1:9" x14ac:dyDescent="0.2">
      <c r="A150" s="57">
        <v>151</v>
      </c>
      <c r="B150" s="58">
        <f>PRRAS!C160</f>
        <v>149</v>
      </c>
      <c r="C150" s="58">
        <f>PRRAS!D160</f>
        <v>2422201</v>
      </c>
      <c r="D150" s="58">
        <f>PRRAS!E160</f>
        <v>2482984</v>
      </c>
      <c r="E150" s="58">
        <v>0</v>
      </c>
      <c r="F150" s="58">
        <v>0</v>
      </c>
      <c r="G150" s="59">
        <f t="shared" si="4"/>
        <v>1100837.1809999999</v>
      </c>
      <c r="H150" s="59">
        <f t="shared" si="5"/>
        <v>0</v>
      </c>
      <c r="I150" s="60">
        <v>0</v>
      </c>
    </row>
    <row r="151" spans="1:9" x14ac:dyDescent="0.2">
      <c r="A151" s="57">
        <v>151</v>
      </c>
      <c r="B151" s="58">
        <f>PRRAS!C161</f>
        <v>150</v>
      </c>
      <c r="C151" s="58">
        <f>PRRAS!D161</f>
        <v>1983713</v>
      </c>
      <c r="D151" s="58">
        <f>PRRAS!E161</f>
        <v>2008278</v>
      </c>
      <c r="E151" s="58">
        <v>0</v>
      </c>
      <c r="F151" s="58">
        <v>0</v>
      </c>
      <c r="G151" s="59">
        <f t="shared" si="4"/>
        <v>900040.35</v>
      </c>
      <c r="H151" s="59">
        <f t="shared" si="5"/>
        <v>0</v>
      </c>
      <c r="I151" s="60">
        <v>0</v>
      </c>
    </row>
    <row r="152" spans="1:9" x14ac:dyDescent="0.2">
      <c r="A152" s="57">
        <v>151</v>
      </c>
      <c r="B152" s="58">
        <f>PRRAS!C162</f>
        <v>151</v>
      </c>
      <c r="C152" s="58">
        <f>PRRAS!D162</f>
        <v>1971944</v>
      </c>
      <c r="D152" s="58">
        <f>PRRAS!E162</f>
        <v>1989968</v>
      </c>
      <c r="E152" s="58">
        <v>0</v>
      </c>
      <c r="F152" s="58">
        <v>0</v>
      </c>
      <c r="G152" s="59">
        <f t="shared" si="4"/>
        <v>898733.88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11769</v>
      </c>
      <c r="D155" s="58">
        <f>PRRAS!E165</f>
        <v>18310</v>
      </c>
      <c r="E155" s="58">
        <v>0</v>
      </c>
      <c r="F155" s="58">
        <v>0</v>
      </c>
      <c r="G155" s="59">
        <f t="shared" si="4"/>
        <v>7451.9059999999999</v>
      </c>
      <c r="H155" s="59">
        <f t="shared" si="5"/>
        <v>0</v>
      </c>
      <c r="I155" s="60">
        <v>0</v>
      </c>
    </row>
    <row r="156" spans="1:9" x14ac:dyDescent="0.2">
      <c r="A156" s="57">
        <v>151</v>
      </c>
      <c r="B156" s="58">
        <f>PRRAS!C166</f>
        <v>155</v>
      </c>
      <c r="C156" s="58">
        <f>PRRAS!D166</f>
        <v>97114</v>
      </c>
      <c r="D156" s="58">
        <f>PRRAS!E166</f>
        <v>129318</v>
      </c>
      <c r="E156" s="58">
        <v>0</v>
      </c>
      <c r="F156" s="58">
        <v>0</v>
      </c>
      <c r="G156" s="59">
        <f t="shared" si="4"/>
        <v>55141.25</v>
      </c>
      <c r="H156" s="59">
        <f t="shared" si="5"/>
        <v>0</v>
      </c>
      <c r="I156" s="60">
        <v>0</v>
      </c>
    </row>
    <row r="157" spans="1:9" x14ac:dyDescent="0.2">
      <c r="A157" s="57">
        <v>151</v>
      </c>
      <c r="B157" s="58">
        <f>PRRAS!C167</f>
        <v>156</v>
      </c>
      <c r="C157" s="58">
        <f>PRRAS!D167</f>
        <v>341374</v>
      </c>
      <c r="D157" s="58">
        <f>PRRAS!E167</f>
        <v>345388</v>
      </c>
      <c r="E157" s="58">
        <v>0</v>
      </c>
      <c r="F157" s="58">
        <v>0</v>
      </c>
      <c r="G157" s="59">
        <f t="shared" si="4"/>
        <v>161015.4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284433</v>
      </c>
      <c r="D159" s="58">
        <f>PRRAS!E169</f>
        <v>311251</v>
      </c>
      <c r="E159" s="58">
        <v>0</v>
      </c>
      <c r="F159" s="58">
        <v>0</v>
      </c>
      <c r="G159" s="59">
        <f t="shared" si="4"/>
        <v>143295.73000000001</v>
      </c>
      <c r="H159" s="59">
        <f t="shared" si="5"/>
        <v>0</v>
      </c>
      <c r="I159" s="60">
        <v>0</v>
      </c>
    </row>
    <row r="160" spans="1:9" x14ac:dyDescent="0.2">
      <c r="A160" s="57">
        <v>151</v>
      </c>
      <c r="B160" s="58">
        <f>PRRAS!C170</f>
        <v>159</v>
      </c>
      <c r="C160" s="58">
        <f>PRRAS!D170</f>
        <v>56941</v>
      </c>
      <c r="D160" s="58">
        <f>PRRAS!E170</f>
        <v>34137</v>
      </c>
      <c r="E160" s="58">
        <v>0</v>
      </c>
      <c r="F160" s="58">
        <v>0</v>
      </c>
      <c r="G160" s="59">
        <f t="shared" si="4"/>
        <v>19909.185000000001</v>
      </c>
      <c r="H160" s="59">
        <f t="shared" si="5"/>
        <v>0</v>
      </c>
      <c r="I160" s="60">
        <v>0</v>
      </c>
    </row>
    <row r="161" spans="1:9" x14ac:dyDescent="0.2">
      <c r="A161" s="57">
        <v>151</v>
      </c>
      <c r="B161" s="58">
        <f>PRRAS!C171</f>
        <v>160</v>
      </c>
      <c r="C161" s="58">
        <f>PRRAS!D171</f>
        <v>486579</v>
      </c>
      <c r="D161" s="58">
        <f>PRRAS!E171</f>
        <v>431569</v>
      </c>
      <c r="E161" s="58">
        <v>0</v>
      </c>
      <c r="F161" s="58">
        <v>0</v>
      </c>
      <c r="G161" s="59">
        <f t="shared" si="4"/>
        <v>215954.72</v>
      </c>
      <c r="H161" s="59">
        <f t="shared" si="5"/>
        <v>0</v>
      </c>
      <c r="I161" s="60">
        <v>0</v>
      </c>
    </row>
    <row r="162" spans="1:9" x14ac:dyDescent="0.2">
      <c r="A162" s="57">
        <v>151</v>
      </c>
      <c r="B162" s="58">
        <f>PRRAS!C172</f>
        <v>161</v>
      </c>
      <c r="C162" s="58">
        <f>PRRAS!D172</f>
        <v>127688</v>
      </c>
      <c r="D162" s="58">
        <f>PRRAS!E172</f>
        <v>108326</v>
      </c>
      <c r="E162" s="58">
        <v>0</v>
      </c>
      <c r="F162" s="58">
        <v>0</v>
      </c>
      <c r="G162" s="59">
        <f t="shared" si="4"/>
        <v>55438.74</v>
      </c>
      <c r="H162" s="59">
        <f t="shared" si="5"/>
        <v>0</v>
      </c>
      <c r="I162" s="60">
        <v>0</v>
      </c>
    </row>
    <row r="163" spans="1:9" x14ac:dyDescent="0.2">
      <c r="A163" s="57">
        <v>151</v>
      </c>
      <c r="B163" s="58">
        <f>PRRAS!C173</f>
        <v>162</v>
      </c>
      <c r="C163" s="58">
        <f>PRRAS!D173</f>
        <v>11343</v>
      </c>
      <c r="D163" s="58">
        <f>PRRAS!E173</f>
        <v>8178</v>
      </c>
      <c r="E163" s="58">
        <v>0</v>
      </c>
      <c r="F163" s="58">
        <v>0</v>
      </c>
      <c r="G163" s="59">
        <f t="shared" si="4"/>
        <v>4487.2380000000003</v>
      </c>
      <c r="H163" s="59">
        <f t="shared" si="5"/>
        <v>0</v>
      </c>
      <c r="I163" s="60">
        <v>0</v>
      </c>
    </row>
    <row r="164" spans="1:9" x14ac:dyDescent="0.2">
      <c r="A164" s="57">
        <v>151</v>
      </c>
      <c r="B164" s="58">
        <f>PRRAS!C174</f>
        <v>163</v>
      </c>
      <c r="C164" s="58">
        <f>PRRAS!D174</f>
        <v>108832</v>
      </c>
      <c r="D164" s="58">
        <f>PRRAS!E174</f>
        <v>90986</v>
      </c>
      <c r="E164" s="58">
        <v>0</v>
      </c>
      <c r="F164" s="58">
        <v>0</v>
      </c>
      <c r="G164" s="59">
        <f t="shared" si="4"/>
        <v>47401.052000000003</v>
      </c>
      <c r="H164" s="59">
        <f t="shared" si="5"/>
        <v>0</v>
      </c>
      <c r="I164" s="60">
        <v>0</v>
      </c>
    </row>
    <row r="165" spans="1:9" x14ac:dyDescent="0.2">
      <c r="A165" s="57">
        <v>151</v>
      </c>
      <c r="B165" s="58">
        <f>PRRAS!C175</f>
        <v>164</v>
      </c>
      <c r="C165" s="58">
        <f>PRRAS!D175</f>
        <v>3035</v>
      </c>
      <c r="D165" s="58">
        <f>PRRAS!E175</f>
        <v>6376</v>
      </c>
      <c r="E165" s="58">
        <v>0</v>
      </c>
      <c r="F165" s="58">
        <v>0</v>
      </c>
      <c r="G165" s="59">
        <f t="shared" si="4"/>
        <v>2589.0680000000002</v>
      </c>
      <c r="H165" s="59">
        <f t="shared" si="5"/>
        <v>0</v>
      </c>
      <c r="I165" s="60">
        <v>0</v>
      </c>
    </row>
    <row r="166" spans="1:9" x14ac:dyDescent="0.2">
      <c r="A166" s="57">
        <v>151</v>
      </c>
      <c r="B166" s="58">
        <f>PRRAS!C176</f>
        <v>165</v>
      </c>
      <c r="C166" s="58">
        <f>PRRAS!D176</f>
        <v>4478</v>
      </c>
      <c r="D166" s="58">
        <f>PRRAS!E176</f>
        <v>2786</v>
      </c>
      <c r="E166" s="58">
        <v>0</v>
      </c>
      <c r="F166" s="58">
        <v>0</v>
      </c>
      <c r="G166" s="59">
        <f t="shared" si="4"/>
        <v>1658.25</v>
      </c>
      <c r="H166" s="59">
        <f t="shared" si="5"/>
        <v>0</v>
      </c>
      <c r="I166" s="60">
        <v>0</v>
      </c>
    </row>
    <row r="167" spans="1:9" x14ac:dyDescent="0.2">
      <c r="A167" s="57">
        <v>151</v>
      </c>
      <c r="B167" s="58">
        <f>PRRAS!C177</f>
        <v>166</v>
      </c>
      <c r="C167" s="58">
        <f>PRRAS!D177</f>
        <v>165327</v>
      </c>
      <c r="D167" s="58">
        <f>PRRAS!E177</f>
        <v>133194</v>
      </c>
      <c r="E167" s="58">
        <v>0</v>
      </c>
      <c r="F167" s="58">
        <v>0</v>
      </c>
      <c r="G167" s="59">
        <f t="shared" si="4"/>
        <v>71664.69</v>
      </c>
      <c r="H167" s="59">
        <f t="shared" si="5"/>
        <v>0</v>
      </c>
      <c r="I167" s="60">
        <v>0</v>
      </c>
    </row>
    <row r="168" spans="1:9" x14ac:dyDescent="0.2">
      <c r="A168" s="57">
        <v>151</v>
      </c>
      <c r="B168" s="58">
        <f>PRRAS!C178</f>
        <v>167</v>
      </c>
      <c r="C168" s="58">
        <f>PRRAS!D178</f>
        <v>22776</v>
      </c>
      <c r="D168" s="58">
        <f>PRRAS!E178</f>
        <v>29659</v>
      </c>
      <c r="E168" s="58">
        <v>0</v>
      </c>
      <c r="F168" s="58">
        <v>0</v>
      </c>
      <c r="G168" s="59">
        <f t="shared" si="4"/>
        <v>13709.698</v>
      </c>
      <c r="H168" s="59">
        <f t="shared" si="5"/>
        <v>0</v>
      </c>
      <c r="I168" s="60">
        <v>0</v>
      </c>
    </row>
    <row r="169" spans="1:9" x14ac:dyDescent="0.2">
      <c r="A169" s="57">
        <v>151</v>
      </c>
      <c r="B169" s="58">
        <f>PRRAS!C179</f>
        <v>168</v>
      </c>
      <c r="C169" s="58">
        <f>PRRAS!D179</f>
        <v>36749</v>
      </c>
      <c r="D169" s="58">
        <f>PRRAS!E179</f>
        <v>5231</v>
      </c>
      <c r="E169" s="58">
        <v>0</v>
      </c>
      <c r="F169" s="58">
        <v>0</v>
      </c>
      <c r="G169" s="59">
        <f t="shared" si="4"/>
        <v>7931.4480000000003</v>
      </c>
      <c r="H169" s="59">
        <f t="shared" si="5"/>
        <v>0</v>
      </c>
      <c r="I169" s="60">
        <v>0</v>
      </c>
    </row>
    <row r="170" spans="1:9" x14ac:dyDescent="0.2">
      <c r="A170" s="57">
        <v>151</v>
      </c>
      <c r="B170" s="58">
        <f>PRRAS!C180</f>
        <v>169</v>
      </c>
      <c r="C170" s="58">
        <f>PRRAS!D180</f>
        <v>101248</v>
      </c>
      <c r="D170" s="58">
        <f>PRRAS!E180</f>
        <v>85813</v>
      </c>
      <c r="E170" s="58">
        <v>0</v>
      </c>
      <c r="F170" s="58">
        <v>0</v>
      </c>
      <c r="G170" s="59">
        <f t="shared" si="4"/>
        <v>46115.706000000006</v>
      </c>
      <c r="H170" s="59">
        <f t="shared" si="5"/>
        <v>0</v>
      </c>
      <c r="I170" s="60">
        <v>0</v>
      </c>
    </row>
    <row r="171" spans="1:9" x14ac:dyDescent="0.2">
      <c r="A171" s="57">
        <v>151</v>
      </c>
      <c r="B171" s="58">
        <f>PRRAS!C181</f>
        <v>170</v>
      </c>
      <c r="C171" s="58">
        <f>PRRAS!D181</f>
        <v>0</v>
      </c>
      <c r="D171" s="58">
        <f>PRRAS!E181</f>
        <v>6534</v>
      </c>
      <c r="E171" s="58">
        <v>0</v>
      </c>
      <c r="F171" s="58">
        <v>0</v>
      </c>
      <c r="G171" s="59">
        <f t="shared" si="4"/>
        <v>2221.56</v>
      </c>
      <c r="H171" s="59">
        <f t="shared" si="5"/>
        <v>0</v>
      </c>
      <c r="I171" s="60">
        <v>0</v>
      </c>
    </row>
    <row r="172" spans="1:9" x14ac:dyDescent="0.2">
      <c r="A172" s="57">
        <v>151</v>
      </c>
      <c r="B172" s="58">
        <f>PRRAS!C182</f>
        <v>171</v>
      </c>
      <c r="C172" s="58">
        <f>PRRAS!D182</f>
        <v>4554</v>
      </c>
      <c r="D172" s="58">
        <f>PRRAS!E182</f>
        <v>5957</v>
      </c>
      <c r="E172" s="58">
        <v>0</v>
      </c>
      <c r="F172" s="58">
        <v>0</v>
      </c>
      <c r="G172" s="59">
        <f t="shared" si="4"/>
        <v>2816.0280000000002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177276</v>
      </c>
      <c r="D175" s="58">
        <f>PRRAS!E185</f>
        <v>166151</v>
      </c>
      <c r="E175" s="58">
        <v>0</v>
      </c>
      <c r="F175" s="58">
        <v>0</v>
      </c>
      <c r="G175" s="59">
        <f t="shared" si="4"/>
        <v>88666.572</v>
      </c>
      <c r="H175" s="59">
        <f t="shared" si="5"/>
        <v>0</v>
      </c>
      <c r="I175" s="60">
        <v>0</v>
      </c>
    </row>
    <row r="176" spans="1:9" x14ac:dyDescent="0.2">
      <c r="A176" s="57">
        <v>151</v>
      </c>
      <c r="B176" s="58">
        <f>PRRAS!C186</f>
        <v>175</v>
      </c>
      <c r="C176" s="58">
        <f>PRRAS!D186</f>
        <v>65862</v>
      </c>
      <c r="D176" s="58">
        <f>PRRAS!E186</f>
        <v>75332</v>
      </c>
      <c r="E176" s="58">
        <v>0</v>
      </c>
      <c r="F176" s="58">
        <v>0</v>
      </c>
      <c r="G176" s="59">
        <f t="shared" si="4"/>
        <v>37892.049999999996</v>
      </c>
      <c r="H176" s="59">
        <f t="shared" si="5"/>
        <v>0</v>
      </c>
      <c r="I176" s="60">
        <v>0</v>
      </c>
    </row>
    <row r="177" spans="1:9" x14ac:dyDescent="0.2">
      <c r="A177" s="57">
        <v>151</v>
      </c>
      <c r="B177" s="58">
        <f>PRRAS!C187</f>
        <v>176</v>
      </c>
      <c r="C177" s="58">
        <f>PRRAS!D187</f>
        <v>34253</v>
      </c>
      <c r="D177" s="58">
        <f>PRRAS!E187</f>
        <v>27290</v>
      </c>
      <c r="E177" s="58">
        <v>0</v>
      </c>
      <c r="F177" s="58">
        <v>0</v>
      </c>
      <c r="G177" s="59">
        <f t="shared" si="4"/>
        <v>15634.607999999998</v>
      </c>
      <c r="H177" s="59">
        <f t="shared" si="5"/>
        <v>0</v>
      </c>
      <c r="I177" s="60">
        <v>0</v>
      </c>
    </row>
    <row r="178" spans="1:9" x14ac:dyDescent="0.2">
      <c r="A178" s="57">
        <v>151</v>
      </c>
      <c r="B178" s="58">
        <f>PRRAS!C188</f>
        <v>177</v>
      </c>
      <c r="C178" s="58">
        <f>PRRAS!D188</f>
        <v>4168</v>
      </c>
      <c r="D178" s="58">
        <f>PRRAS!E188</f>
        <v>3520</v>
      </c>
      <c r="E178" s="58">
        <v>0</v>
      </c>
      <c r="F178" s="58">
        <v>0</v>
      </c>
      <c r="G178" s="59">
        <f t="shared" si="4"/>
        <v>1983.8159999999998</v>
      </c>
      <c r="H178" s="59">
        <f t="shared" si="5"/>
        <v>0</v>
      </c>
      <c r="I178" s="60">
        <v>0</v>
      </c>
    </row>
    <row r="179" spans="1:9" x14ac:dyDescent="0.2">
      <c r="A179" s="57">
        <v>151</v>
      </c>
      <c r="B179" s="58">
        <f>PRRAS!C189</f>
        <v>178</v>
      </c>
      <c r="C179" s="58">
        <f>PRRAS!D189</f>
        <v>60119</v>
      </c>
      <c r="D179" s="58">
        <f>PRRAS!E189</f>
        <v>41866</v>
      </c>
      <c r="E179" s="58">
        <v>0</v>
      </c>
      <c r="F179" s="58">
        <v>0</v>
      </c>
      <c r="G179" s="59">
        <f t="shared" si="4"/>
        <v>25605.477999999999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5466</v>
      </c>
      <c r="D181" s="58">
        <f>PRRAS!E191</f>
        <v>5950</v>
      </c>
      <c r="E181" s="58">
        <v>0</v>
      </c>
      <c r="F181" s="58">
        <v>0</v>
      </c>
      <c r="G181" s="59">
        <f t="shared" si="4"/>
        <v>3125.88</v>
      </c>
      <c r="H181" s="59">
        <f t="shared" si="5"/>
        <v>0</v>
      </c>
      <c r="I181" s="60">
        <v>0</v>
      </c>
    </row>
    <row r="182" spans="1:9" x14ac:dyDescent="0.2">
      <c r="A182" s="57">
        <v>151</v>
      </c>
      <c r="B182" s="58">
        <f>PRRAS!C192</f>
        <v>181</v>
      </c>
      <c r="C182" s="58">
        <f>PRRAS!D192</f>
        <v>0</v>
      </c>
      <c r="D182" s="58">
        <f>PRRAS!E192</f>
        <v>8125</v>
      </c>
      <c r="E182" s="58">
        <v>0</v>
      </c>
      <c r="F182" s="58">
        <v>0</v>
      </c>
      <c r="G182" s="59">
        <f t="shared" si="4"/>
        <v>2941.25</v>
      </c>
      <c r="H182" s="59">
        <f t="shared" si="5"/>
        <v>0</v>
      </c>
      <c r="I182" s="60">
        <v>0</v>
      </c>
    </row>
    <row r="183" spans="1:9" x14ac:dyDescent="0.2">
      <c r="A183" s="57">
        <v>151</v>
      </c>
      <c r="B183" s="58">
        <f>PRRAS!C193</f>
        <v>182</v>
      </c>
      <c r="C183" s="58">
        <f>PRRAS!D193</f>
        <v>2195</v>
      </c>
      <c r="D183" s="58">
        <f>PRRAS!E193</f>
        <v>295</v>
      </c>
      <c r="E183" s="58">
        <v>0</v>
      </c>
      <c r="F183" s="58">
        <v>0</v>
      </c>
      <c r="G183" s="59">
        <f t="shared" si="4"/>
        <v>506.87</v>
      </c>
      <c r="H183" s="59">
        <f t="shared" si="5"/>
        <v>0</v>
      </c>
      <c r="I183" s="60">
        <v>0</v>
      </c>
    </row>
    <row r="184" spans="1:9" x14ac:dyDescent="0.2">
      <c r="A184" s="57">
        <v>151</v>
      </c>
      <c r="B184" s="58">
        <f>PRRAS!C194</f>
        <v>183</v>
      </c>
      <c r="C184" s="58">
        <f>PRRAS!D194</f>
        <v>5213</v>
      </c>
      <c r="D184" s="58">
        <f>PRRAS!E194</f>
        <v>3773</v>
      </c>
      <c r="E184" s="58">
        <v>0</v>
      </c>
      <c r="F184" s="58">
        <v>0</v>
      </c>
      <c r="G184" s="59">
        <f t="shared" si="4"/>
        <v>2334.8969999999999</v>
      </c>
      <c r="H184" s="59">
        <f t="shared" si="5"/>
        <v>0</v>
      </c>
      <c r="I184" s="60">
        <v>0</v>
      </c>
    </row>
    <row r="185" spans="1:9" x14ac:dyDescent="0.2">
      <c r="A185" s="57">
        <v>151</v>
      </c>
      <c r="B185" s="58">
        <f>PRRAS!C195</f>
        <v>184</v>
      </c>
      <c r="C185" s="58">
        <f>PRRAS!D195</f>
        <v>6210</v>
      </c>
      <c r="D185" s="58">
        <f>PRRAS!E195</f>
        <v>0</v>
      </c>
      <c r="E185" s="58">
        <v>0</v>
      </c>
      <c r="F185" s="58">
        <v>0</v>
      </c>
      <c r="G185" s="59">
        <f t="shared" si="4"/>
        <v>1142.6399999999999</v>
      </c>
      <c r="H185" s="59">
        <f t="shared" si="5"/>
        <v>0</v>
      </c>
      <c r="I185" s="60">
        <v>0</v>
      </c>
    </row>
    <row r="186" spans="1:9" x14ac:dyDescent="0.2">
      <c r="A186" s="57">
        <v>151</v>
      </c>
      <c r="B186" s="58">
        <f>PRRAS!C196</f>
        <v>185</v>
      </c>
      <c r="C186" s="58">
        <f>PRRAS!D196</f>
        <v>10078</v>
      </c>
      <c r="D186" s="58">
        <f>PRRAS!E196</f>
        <v>23898</v>
      </c>
      <c r="E186" s="58">
        <v>0</v>
      </c>
      <c r="F186" s="58">
        <v>0</v>
      </c>
      <c r="G186" s="59">
        <f t="shared" si="4"/>
        <v>10706.69</v>
      </c>
      <c r="H186" s="59">
        <f t="shared" si="5"/>
        <v>0</v>
      </c>
      <c r="I186" s="60">
        <v>0</v>
      </c>
    </row>
    <row r="187" spans="1:9" x14ac:dyDescent="0.2">
      <c r="A187" s="57">
        <v>151</v>
      </c>
      <c r="B187" s="58">
        <f>PRRAS!C197</f>
        <v>186</v>
      </c>
      <c r="C187" s="58">
        <f>PRRAS!D197</f>
        <v>340</v>
      </c>
      <c r="D187" s="58">
        <f>PRRAS!E197</f>
        <v>0</v>
      </c>
      <c r="E187" s="58">
        <v>0</v>
      </c>
      <c r="F187" s="58">
        <v>0</v>
      </c>
      <c r="G187" s="59">
        <f t="shared" si="4"/>
        <v>63.24</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5393</v>
      </c>
      <c r="D189" s="58">
        <f>PRRAS!E199</f>
        <v>4815</v>
      </c>
      <c r="E189" s="58">
        <v>0</v>
      </c>
      <c r="F189" s="58">
        <v>0</v>
      </c>
      <c r="G189" s="59">
        <f t="shared" si="4"/>
        <v>2824.3240000000001</v>
      </c>
      <c r="H189" s="59">
        <f t="shared" si="5"/>
        <v>0</v>
      </c>
      <c r="I189" s="60">
        <v>0</v>
      </c>
    </row>
    <row r="190" spans="1:9" x14ac:dyDescent="0.2">
      <c r="A190" s="57">
        <v>151</v>
      </c>
      <c r="B190" s="58">
        <f>PRRAS!C200</f>
        <v>189</v>
      </c>
      <c r="C190" s="58">
        <f>PRRAS!D200</f>
        <v>1100</v>
      </c>
      <c r="D190" s="58">
        <f>PRRAS!E200</f>
        <v>750</v>
      </c>
      <c r="E190" s="58">
        <v>0</v>
      </c>
      <c r="F190" s="58">
        <v>0</v>
      </c>
      <c r="G190" s="59">
        <f t="shared" si="4"/>
        <v>491.4</v>
      </c>
      <c r="H190" s="59">
        <f t="shared" si="5"/>
        <v>0</v>
      </c>
      <c r="I190" s="60">
        <v>0</v>
      </c>
    </row>
    <row r="191" spans="1:9" x14ac:dyDescent="0.2">
      <c r="A191" s="57">
        <v>151</v>
      </c>
      <c r="B191" s="58">
        <f>PRRAS!C201</f>
        <v>190</v>
      </c>
      <c r="C191" s="58">
        <f>PRRAS!D201</f>
        <v>0</v>
      </c>
      <c r="D191" s="58">
        <f>PRRAS!E201</f>
        <v>14300</v>
      </c>
      <c r="E191" s="58">
        <v>0</v>
      </c>
      <c r="F191" s="58">
        <v>0</v>
      </c>
      <c r="G191" s="59">
        <f t="shared" si="4"/>
        <v>5434</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3245</v>
      </c>
      <c r="D193" s="58">
        <f>PRRAS!E203</f>
        <v>4033</v>
      </c>
      <c r="E193" s="58">
        <v>0</v>
      </c>
      <c r="F193" s="58">
        <v>0</v>
      </c>
      <c r="G193" s="59">
        <f t="shared" si="4"/>
        <v>2171.712</v>
      </c>
      <c r="H193" s="59">
        <f t="shared" si="5"/>
        <v>0</v>
      </c>
      <c r="I193" s="60">
        <v>0</v>
      </c>
    </row>
    <row r="194" spans="1:9" x14ac:dyDescent="0.2">
      <c r="A194" s="57">
        <v>151</v>
      </c>
      <c r="B194" s="58">
        <f>PRRAS!C204</f>
        <v>193</v>
      </c>
      <c r="C194" s="58">
        <f>PRRAS!D204</f>
        <v>1766</v>
      </c>
      <c r="D194" s="58">
        <f>PRRAS!E204</f>
        <v>1225</v>
      </c>
      <c r="E194" s="58">
        <v>0</v>
      </c>
      <c r="F194" s="58">
        <v>0</v>
      </c>
      <c r="G194" s="59">
        <f t="shared" ref="G194:G257" si="6">(B194/1000)*(C194*1+D194*2)</f>
        <v>813.68799999999999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1766</v>
      </c>
      <c r="D208" s="58">
        <f>PRRAS!E218</f>
        <v>1225</v>
      </c>
      <c r="E208" s="58">
        <v>0</v>
      </c>
      <c r="F208" s="58">
        <v>0</v>
      </c>
      <c r="G208" s="59">
        <f t="shared" si="6"/>
        <v>872.71199999999999</v>
      </c>
      <c r="H208" s="59">
        <f t="shared" si="7"/>
        <v>0</v>
      </c>
      <c r="I208" s="60">
        <v>0</v>
      </c>
    </row>
    <row r="209" spans="1:9" x14ac:dyDescent="0.2">
      <c r="A209" s="57">
        <v>151</v>
      </c>
      <c r="B209" s="58">
        <f>PRRAS!C219</f>
        <v>208</v>
      </c>
      <c r="C209" s="58">
        <f>PRRAS!D219</f>
        <v>1766</v>
      </c>
      <c r="D209" s="58">
        <f>PRRAS!E219</f>
        <v>1225</v>
      </c>
      <c r="E209" s="58">
        <v>0</v>
      </c>
      <c r="F209" s="58">
        <v>0</v>
      </c>
      <c r="G209" s="59">
        <f t="shared" si="6"/>
        <v>876.928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10576</v>
      </c>
      <c r="D247" s="58">
        <f>PRRAS!E257</f>
        <v>0</v>
      </c>
      <c r="E247" s="58">
        <v>0</v>
      </c>
      <c r="F247" s="58">
        <v>0</v>
      </c>
      <c r="G247" s="59">
        <f t="shared" si="6"/>
        <v>2601.6959999999999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10576</v>
      </c>
      <c r="D254" s="58">
        <f>PRRAS!E264</f>
        <v>0</v>
      </c>
      <c r="E254" s="58">
        <v>0</v>
      </c>
      <c r="F254" s="58">
        <v>0</v>
      </c>
      <c r="G254" s="59">
        <f t="shared" si="6"/>
        <v>2675.7280000000001</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10576</v>
      </c>
      <c r="D256" s="58">
        <f>PRRAS!E266</f>
        <v>0</v>
      </c>
      <c r="E256" s="58">
        <v>0</v>
      </c>
      <c r="F256" s="58">
        <v>0</v>
      </c>
      <c r="G256" s="59">
        <f t="shared" si="6"/>
        <v>2696.88</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2921122</v>
      </c>
      <c r="D282" s="58">
        <f>PRRAS!E292</f>
        <v>2915778</v>
      </c>
      <c r="E282" s="58">
        <v>0</v>
      </c>
      <c r="F282" s="58">
        <v>0</v>
      </c>
      <c r="G282" s="59">
        <f t="shared" si="8"/>
        <v>2459502.5180000002</v>
      </c>
      <c r="H282" s="59">
        <f t="shared" si="9"/>
        <v>0</v>
      </c>
      <c r="I282" s="60">
        <v>0</v>
      </c>
    </row>
    <row r="283" spans="1:9" x14ac:dyDescent="0.2">
      <c r="A283" s="57">
        <v>151</v>
      </c>
      <c r="B283" s="58">
        <f>PRRAS!C293</f>
        <v>282</v>
      </c>
      <c r="C283" s="58">
        <f>PRRAS!D293</f>
        <v>22859</v>
      </c>
      <c r="D283" s="58">
        <f>PRRAS!E293</f>
        <v>220176</v>
      </c>
      <c r="E283" s="58">
        <v>0</v>
      </c>
      <c r="F283" s="58">
        <v>0</v>
      </c>
      <c r="G283" s="59">
        <f t="shared" si="8"/>
        <v>130625.50199999999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88541</v>
      </c>
      <c r="D286" s="58">
        <f>PRRAS!E296</f>
        <v>85613</v>
      </c>
      <c r="E286" s="58">
        <v>0</v>
      </c>
      <c r="F286" s="58">
        <v>0</v>
      </c>
      <c r="G286" s="59">
        <f t="shared" si="8"/>
        <v>74033.594999999987</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24036</v>
      </c>
      <c r="D342" s="58">
        <f>PRRAS!E353</f>
        <v>134485</v>
      </c>
      <c r="E342" s="58">
        <v>0</v>
      </c>
      <c r="F342" s="58">
        <v>0</v>
      </c>
      <c r="G342" s="59">
        <f t="shared" si="10"/>
        <v>99915.046000000002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24036</v>
      </c>
      <c r="D355" s="58">
        <f>PRRAS!E366</f>
        <v>134485</v>
      </c>
      <c r="E355" s="58">
        <v>0</v>
      </c>
      <c r="F355" s="58">
        <v>0</v>
      </c>
      <c r="G355" s="59">
        <f t="shared" si="10"/>
        <v>103724.124</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12501</v>
      </c>
      <c r="D361" s="58">
        <f>PRRAS!E372</f>
        <v>33000</v>
      </c>
      <c r="E361" s="58">
        <v>0</v>
      </c>
      <c r="F361" s="58">
        <v>0</v>
      </c>
      <c r="G361" s="59">
        <f t="shared" si="10"/>
        <v>28260.36</v>
      </c>
      <c r="H361" s="59">
        <f t="shared" si="11"/>
        <v>0</v>
      </c>
      <c r="I361" s="60">
        <v>0</v>
      </c>
    </row>
    <row r="362" spans="1:9" x14ac:dyDescent="0.2">
      <c r="A362" s="57">
        <v>151</v>
      </c>
      <c r="B362" s="58">
        <f>PRRAS!C373</f>
        <v>361</v>
      </c>
      <c r="C362" s="58">
        <f>PRRAS!D373</f>
        <v>0</v>
      </c>
      <c r="D362" s="58">
        <f>PRRAS!E373</f>
        <v>33000</v>
      </c>
      <c r="E362" s="58">
        <v>0</v>
      </c>
      <c r="F362" s="58">
        <v>0</v>
      </c>
      <c r="G362" s="59">
        <f t="shared" si="10"/>
        <v>23826</v>
      </c>
      <c r="H362" s="59">
        <f t="shared" si="11"/>
        <v>0</v>
      </c>
      <c r="I362" s="60">
        <v>0</v>
      </c>
    </row>
    <row r="363" spans="1:9" x14ac:dyDescent="0.2">
      <c r="A363" s="57">
        <v>151</v>
      </c>
      <c r="B363" s="58">
        <f>PRRAS!C374</f>
        <v>362</v>
      </c>
      <c r="C363" s="58">
        <f>PRRAS!D374</f>
        <v>12501</v>
      </c>
      <c r="D363" s="58">
        <f>PRRAS!E374</f>
        <v>0</v>
      </c>
      <c r="E363" s="58">
        <v>0</v>
      </c>
      <c r="F363" s="58">
        <v>0</v>
      </c>
      <c r="G363" s="59">
        <f t="shared" si="10"/>
        <v>4525.3620000000001</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11535</v>
      </c>
      <c r="D375" s="58">
        <f>PRRAS!E386</f>
        <v>101485</v>
      </c>
      <c r="E375" s="58">
        <v>0</v>
      </c>
      <c r="F375" s="58">
        <v>0</v>
      </c>
      <c r="G375" s="59">
        <f t="shared" si="10"/>
        <v>80224.87</v>
      </c>
      <c r="H375" s="59">
        <f t="shared" si="11"/>
        <v>0</v>
      </c>
      <c r="I375" s="60">
        <v>0</v>
      </c>
    </row>
    <row r="376" spans="1:9" x14ac:dyDescent="0.2">
      <c r="A376" s="57">
        <v>151</v>
      </c>
      <c r="B376" s="58">
        <f>PRRAS!C387</f>
        <v>375</v>
      </c>
      <c r="C376" s="58">
        <f>PRRAS!D387</f>
        <v>11535</v>
      </c>
      <c r="D376" s="58">
        <f>PRRAS!E387</f>
        <v>101485</v>
      </c>
      <c r="E376" s="58">
        <v>0</v>
      </c>
      <c r="F376" s="58">
        <v>0</v>
      </c>
      <c r="G376" s="59">
        <f t="shared" si="10"/>
        <v>80439.375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24036</v>
      </c>
      <c r="D400" s="58">
        <f>PRRAS!E411</f>
        <v>134485</v>
      </c>
      <c r="E400" s="58">
        <v>0</v>
      </c>
      <c r="F400" s="58">
        <v>0</v>
      </c>
      <c r="G400" s="59">
        <f t="shared" si="12"/>
        <v>116909.394</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2943981</v>
      </c>
      <c r="D404" s="58">
        <f>PRRAS!E415</f>
        <v>3135954</v>
      </c>
      <c r="E404" s="58">
        <v>0</v>
      </c>
      <c r="F404" s="58">
        <v>0</v>
      </c>
      <c r="G404" s="59">
        <f t="shared" si="12"/>
        <v>3714003.2670000005</v>
      </c>
      <c r="H404" s="59">
        <f t="shared" si="13"/>
        <v>0</v>
      </c>
      <c r="I404" s="60">
        <v>0</v>
      </c>
    </row>
    <row r="405" spans="1:9" x14ac:dyDescent="0.2">
      <c r="A405" s="57">
        <v>151</v>
      </c>
      <c r="B405" s="58">
        <f>PRRAS!C416</f>
        <v>404</v>
      </c>
      <c r="C405" s="58">
        <f>PRRAS!D416</f>
        <v>2945158</v>
      </c>
      <c r="D405" s="58">
        <f>PRRAS!E416</f>
        <v>3050263</v>
      </c>
      <c r="E405" s="58">
        <v>0</v>
      </c>
      <c r="F405" s="58">
        <v>0</v>
      </c>
      <c r="G405" s="59">
        <f t="shared" si="12"/>
        <v>3654456.3360000001</v>
      </c>
      <c r="H405" s="59">
        <f t="shared" si="13"/>
        <v>0</v>
      </c>
      <c r="I405" s="60">
        <v>0</v>
      </c>
    </row>
    <row r="406" spans="1:9" x14ac:dyDescent="0.2">
      <c r="A406" s="57">
        <v>151</v>
      </c>
      <c r="B406" s="58">
        <f>PRRAS!C417</f>
        <v>405</v>
      </c>
      <c r="C406" s="58">
        <f>PRRAS!D417</f>
        <v>0</v>
      </c>
      <c r="D406" s="58">
        <f>PRRAS!E417</f>
        <v>85691</v>
      </c>
      <c r="E406" s="58">
        <v>0</v>
      </c>
      <c r="F406" s="58">
        <v>0</v>
      </c>
      <c r="G406" s="59">
        <f t="shared" si="12"/>
        <v>69409.710000000006</v>
      </c>
      <c r="H406" s="59">
        <f t="shared" si="13"/>
        <v>0</v>
      </c>
      <c r="I406" s="60">
        <v>0</v>
      </c>
    </row>
    <row r="407" spans="1:9" x14ac:dyDescent="0.2">
      <c r="A407" s="57">
        <v>151</v>
      </c>
      <c r="B407" s="58">
        <f>PRRAS!C418</f>
        <v>406</v>
      </c>
      <c r="C407" s="58">
        <f>PRRAS!D418</f>
        <v>1177</v>
      </c>
      <c r="D407" s="58">
        <f>PRRAS!E418</f>
        <v>0</v>
      </c>
      <c r="E407" s="58">
        <v>0</v>
      </c>
      <c r="F407" s="58">
        <v>0</v>
      </c>
      <c r="G407" s="59">
        <f t="shared" si="12"/>
        <v>477.86200000000002</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88541</v>
      </c>
      <c r="D409" s="58">
        <f>PRRAS!E420</f>
        <v>85613</v>
      </c>
      <c r="E409" s="58">
        <v>0</v>
      </c>
      <c r="F409" s="58">
        <v>0</v>
      </c>
      <c r="G409" s="59">
        <f t="shared" si="12"/>
        <v>105984.93599999999</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2943981</v>
      </c>
      <c r="D630" s="58">
        <f>PRRAS!E642</f>
        <v>3135954</v>
      </c>
      <c r="E630" s="58">
        <v>0</v>
      </c>
      <c r="F630" s="58">
        <v>0</v>
      </c>
      <c r="G630" s="59">
        <f t="shared" si="18"/>
        <v>5796794.1809999999</v>
      </c>
      <c r="H630" s="59">
        <f t="shared" si="19"/>
        <v>0</v>
      </c>
      <c r="I630" s="60">
        <v>0</v>
      </c>
    </row>
    <row r="631" spans="1:9" x14ac:dyDescent="0.2">
      <c r="A631" s="57">
        <v>151</v>
      </c>
      <c r="B631" s="58">
        <f>PRRAS!C643</f>
        <v>630</v>
      </c>
      <c r="C631" s="58">
        <f>PRRAS!D643</f>
        <v>2945158</v>
      </c>
      <c r="D631" s="58">
        <f>PRRAS!E643</f>
        <v>3050263</v>
      </c>
      <c r="E631" s="58">
        <v>0</v>
      </c>
      <c r="F631" s="58">
        <v>0</v>
      </c>
      <c r="G631" s="59">
        <f t="shared" si="18"/>
        <v>5698780.9199999999</v>
      </c>
      <c r="H631" s="59">
        <f t="shared" si="19"/>
        <v>0</v>
      </c>
      <c r="I631" s="60">
        <v>0</v>
      </c>
    </row>
    <row r="632" spans="1:9" x14ac:dyDescent="0.2">
      <c r="A632" s="57">
        <v>151</v>
      </c>
      <c r="B632" s="58">
        <f>PRRAS!C644</f>
        <v>631</v>
      </c>
      <c r="C632" s="58">
        <f>PRRAS!D644</f>
        <v>0</v>
      </c>
      <c r="D632" s="58">
        <f>PRRAS!E644</f>
        <v>85691</v>
      </c>
      <c r="E632" s="58">
        <v>0</v>
      </c>
      <c r="F632" s="58">
        <v>0</v>
      </c>
      <c r="G632" s="59">
        <f t="shared" si="18"/>
        <v>108142.042</v>
      </c>
      <c r="H632" s="59">
        <f t="shared" si="19"/>
        <v>0</v>
      </c>
      <c r="I632" s="60">
        <v>0</v>
      </c>
    </row>
    <row r="633" spans="1:9" x14ac:dyDescent="0.2">
      <c r="A633" s="57">
        <v>151</v>
      </c>
      <c r="B633" s="58">
        <f>PRRAS!C645</f>
        <v>632</v>
      </c>
      <c r="C633" s="58">
        <f>PRRAS!D645</f>
        <v>1177</v>
      </c>
      <c r="D633" s="58">
        <f>PRRAS!E645</f>
        <v>0</v>
      </c>
      <c r="E633" s="58">
        <v>0</v>
      </c>
      <c r="F633" s="58">
        <v>0</v>
      </c>
      <c r="G633" s="59">
        <f t="shared" si="18"/>
        <v>743.86400000000003</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88541</v>
      </c>
      <c r="D635" s="58">
        <f>PRRAS!E647</f>
        <v>85613</v>
      </c>
      <c r="E635" s="58">
        <v>0</v>
      </c>
      <c r="F635" s="58">
        <v>0</v>
      </c>
      <c r="G635" s="59">
        <f t="shared" si="18"/>
        <v>164692.27799999999</v>
      </c>
      <c r="H635" s="59">
        <f t="shared" si="19"/>
        <v>0</v>
      </c>
      <c r="I635" s="60">
        <v>0</v>
      </c>
    </row>
    <row r="636" spans="1:9" x14ac:dyDescent="0.2">
      <c r="A636" s="57">
        <v>151</v>
      </c>
      <c r="B636" s="58">
        <f>PRRAS!C648</f>
        <v>635</v>
      </c>
      <c r="C636" s="58">
        <f>PRRAS!D648</f>
        <v>0</v>
      </c>
      <c r="D636" s="58">
        <f>PRRAS!E648</f>
        <v>78</v>
      </c>
      <c r="E636" s="58">
        <v>0</v>
      </c>
      <c r="F636" s="58">
        <v>0</v>
      </c>
      <c r="G636" s="59">
        <f t="shared" si="18"/>
        <v>99.06</v>
      </c>
      <c r="H636" s="59">
        <f t="shared" si="19"/>
        <v>0</v>
      </c>
      <c r="I636" s="60">
        <v>0</v>
      </c>
    </row>
    <row r="637" spans="1:9" x14ac:dyDescent="0.2">
      <c r="A637" s="57">
        <v>151</v>
      </c>
      <c r="B637" s="58">
        <f>PRRAS!C649</f>
        <v>636</v>
      </c>
      <c r="C637" s="58">
        <f>PRRAS!D649</f>
        <v>89718</v>
      </c>
      <c r="D637" s="58">
        <f>PRRAS!E649</f>
        <v>0</v>
      </c>
      <c r="E637" s="58">
        <v>0</v>
      </c>
      <c r="F637" s="58">
        <v>0</v>
      </c>
      <c r="G637" s="59">
        <f t="shared" si="18"/>
        <v>57060.648000000001</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30249</v>
      </c>
      <c r="D639" s="58">
        <f>PRRAS!E652</f>
        <v>27858</v>
      </c>
      <c r="E639" s="58">
        <v>0</v>
      </c>
      <c r="F639" s="58">
        <v>0</v>
      </c>
      <c r="G639" s="59">
        <f t="shared" si="18"/>
        <v>54845.67</v>
      </c>
      <c r="H639" s="59">
        <f t="shared" si="19"/>
        <v>0</v>
      </c>
      <c r="I639" s="60">
        <v>0</v>
      </c>
    </row>
    <row r="640" spans="1:9" x14ac:dyDescent="0.2">
      <c r="A640" s="57">
        <v>151</v>
      </c>
      <c r="B640" s="58">
        <f>PRRAS!C653</f>
        <v>639</v>
      </c>
      <c r="C640" s="58">
        <f>PRRAS!D653</f>
        <v>2869767</v>
      </c>
      <c r="D640" s="58">
        <f>PRRAS!E653</f>
        <v>359622</v>
      </c>
      <c r="E640" s="58">
        <v>0</v>
      </c>
      <c r="F640" s="58">
        <v>0</v>
      </c>
      <c r="G640" s="59">
        <f t="shared" si="18"/>
        <v>2293378.0290000001</v>
      </c>
      <c r="H640" s="59">
        <f t="shared" si="19"/>
        <v>0</v>
      </c>
      <c r="I640" s="60">
        <v>0</v>
      </c>
    </row>
    <row r="641" spans="1:9" x14ac:dyDescent="0.2">
      <c r="A641" s="57">
        <v>151</v>
      </c>
      <c r="B641" s="58">
        <f>PRRAS!C654</f>
        <v>640</v>
      </c>
      <c r="C641" s="58">
        <f>PRRAS!D654</f>
        <v>2872158</v>
      </c>
      <c r="D641" s="58">
        <f>PRRAS!E654</f>
        <v>294650</v>
      </c>
      <c r="E641" s="58">
        <v>0</v>
      </c>
      <c r="F641" s="58">
        <v>0</v>
      </c>
      <c r="G641" s="59">
        <f t="shared" si="18"/>
        <v>2215333.12</v>
      </c>
      <c r="H641" s="59">
        <f t="shared" si="19"/>
        <v>0</v>
      </c>
      <c r="I641" s="60">
        <v>0</v>
      </c>
    </row>
    <row r="642" spans="1:9" x14ac:dyDescent="0.2">
      <c r="A642" s="57">
        <v>151</v>
      </c>
      <c r="B642" s="58">
        <f>PRRAS!C655</f>
        <v>641</v>
      </c>
      <c r="C642" s="58">
        <f>PRRAS!D655</f>
        <v>27858</v>
      </c>
      <c r="D642" s="58">
        <f>PRRAS!E655</f>
        <v>92830</v>
      </c>
      <c r="E642" s="58">
        <v>0</v>
      </c>
      <c r="F642" s="58">
        <v>0</v>
      </c>
      <c r="G642" s="59">
        <f t="shared" ref="G642:G705" si="20">(B642/1000)*(C642*1+D642*2)</f>
        <v>136865.038</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28</v>
      </c>
      <c r="D644" s="58">
        <f>PRRAS!E657</f>
        <v>29</v>
      </c>
      <c r="E644" s="58">
        <v>0</v>
      </c>
      <c r="F644" s="58">
        <v>0</v>
      </c>
      <c r="G644" s="59">
        <f t="shared" si="20"/>
        <v>55.298000000000002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28</v>
      </c>
      <c r="D646" s="58">
        <f>PRRAS!E659</f>
        <v>29</v>
      </c>
      <c r="E646" s="58">
        <v>0</v>
      </c>
      <c r="F646" s="58">
        <v>0</v>
      </c>
      <c r="G646" s="59">
        <f t="shared" si="20"/>
        <v>55.47</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300</v>
      </c>
      <c r="D651" s="58">
        <f>PRRAS!E664</f>
        <v>340</v>
      </c>
      <c r="E651" s="58">
        <v>0</v>
      </c>
      <c r="F651" s="58">
        <v>0</v>
      </c>
      <c r="G651" s="59">
        <f t="shared" si="20"/>
        <v>637</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72978</v>
      </c>
      <c r="E659" s="58">
        <v>0</v>
      </c>
      <c r="F659" s="58">
        <v>0</v>
      </c>
      <c r="G659" s="59">
        <f t="shared" si="20"/>
        <v>96039.04800000001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2531032</v>
      </c>
      <c r="D666" s="58">
        <f>PRRAS!E679</f>
        <v>2588770</v>
      </c>
      <c r="E666" s="58">
        <v>0</v>
      </c>
      <c r="F666" s="58">
        <v>0</v>
      </c>
      <c r="G666" s="59">
        <f t="shared" si="20"/>
        <v>5126200.38</v>
      </c>
      <c r="H666" s="59">
        <f t="shared" si="21"/>
        <v>0</v>
      </c>
      <c r="I666" s="60">
        <v>0</v>
      </c>
    </row>
    <row r="667" spans="1:9" x14ac:dyDescent="0.2">
      <c r="A667" s="57">
        <v>151</v>
      </c>
      <c r="B667" s="58">
        <f>PRRAS!C680</f>
        <v>666</v>
      </c>
      <c r="C667" s="58">
        <f>PRRAS!D680</f>
        <v>0</v>
      </c>
      <c r="D667" s="58">
        <f>PRRAS!E680</f>
        <v>35000</v>
      </c>
      <c r="E667" s="58">
        <v>0</v>
      </c>
      <c r="F667" s="58">
        <v>0</v>
      </c>
      <c r="G667" s="59">
        <f t="shared" si="20"/>
        <v>46620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11886</v>
      </c>
      <c r="D688" s="58">
        <f>PRRAS!E701</f>
        <v>11886</v>
      </c>
      <c r="E688" s="58">
        <v>0</v>
      </c>
      <c r="F688" s="58">
        <v>0</v>
      </c>
      <c r="G688" s="59">
        <f t="shared" si="20"/>
        <v>24497.046000000002</v>
      </c>
      <c r="H688" s="59">
        <f t="shared" si="21"/>
        <v>0</v>
      </c>
      <c r="I688" s="60">
        <v>0</v>
      </c>
    </row>
    <row r="689" spans="1:9" x14ac:dyDescent="0.2">
      <c r="A689" s="57">
        <v>151</v>
      </c>
      <c r="B689" s="58">
        <f>PRRAS!C702</f>
        <v>688</v>
      </c>
      <c r="C689" s="58">
        <f>PRRAS!D702</f>
        <v>0</v>
      </c>
      <c r="D689" s="58">
        <f>PRRAS!E702</f>
        <v>3641</v>
      </c>
      <c r="E689" s="58">
        <v>0</v>
      </c>
      <c r="F689" s="58">
        <v>0</v>
      </c>
      <c r="G689" s="59">
        <f t="shared" si="20"/>
        <v>5010.0159999999996</v>
      </c>
      <c r="H689" s="59">
        <f t="shared" si="21"/>
        <v>0</v>
      </c>
      <c r="I689" s="60">
        <v>0</v>
      </c>
    </row>
    <row r="690" spans="1:9" x14ac:dyDescent="0.2">
      <c r="A690" s="57">
        <v>151</v>
      </c>
      <c r="B690" s="58">
        <f>PRRAS!C703</f>
        <v>689</v>
      </c>
      <c r="C690" s="58">
        <f>PRRAS!D703</f>
        <v>108832</v>
      </c>
      <c r="D690" s="58">
        <f>PRRAS!E703</f>
        <v>90986</v>
      </c>
      <c r="E690" s="58">
        <v>0</v>
      </c>
      <c r="F690" s="58">
        <v>0</v>
      </c>
      <c r="G690" s="59">
        <f t="shared" si="20"/>
        <v>200363.95599999998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5466</v>
      </c>
      <c r="D692" s="58">
        <f>PRRAS!E705</f>
        <v>5500</v>
      </c>
      <c r="E692" s="58">
        <v>0</v>
      </c>
      <c r="F692" s="58">
        <v>0</v>
      </c>
      <c r="G692" s="59">
        <f t="shared" si="20"/>
        <v>11378.005999999999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340</v>
      </c>
      <c r="D697" s="58">
        <f>PRRAS!E710</f>
        <v>0</v>
      </c>
      <c r="E697" s="58">
        <v>0</v>
      </c>
      <c r="F697" s="58">
        <v>0</v>
      </c>
      <c r="G697" s="59">
        <f t="shared" si="20"/>
        <v>236.64</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10576</v>
      </c>
      <c r="D781" s="58">
        <f>PRRAS!E794</f>
        <v>0</v>
      </c>
      <c r="E781" s="58">
        <v>0</v>
      </c>
      <c r="F781" s="58">
        <v>0</v>
      </c>
      <c r="G781" s="59">
        <f t="shared" si="24"/>
        <v>8249.2800000000007</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1480933</v>
      </c>
      <c r="D977" s="63">
        <f>Bil!E12</f>
        <v>1635600</v>
      </c>
      <c r="E977" s="63">
        <v>0</v>
      </c>
      <c r="F977" s="63">
        <v>0</v>
      </c>
      <c r="G977" s="64">
        <f t="shared" ref="G977:G1040" si="32">B977/1000*C977+B977/500*D977</f>
        <v>4752.1329999999998</v>
      </c>
      <c r="H977" s="64">
        <f t="shared" si="31"/>
        <v>0</v>
      </c>
      <c r="I977" s="65"/>
    </row>
    <row r="978" spans="1:9" x14ac:dyDescent="0.2">
      <c r="A978" s="57">
        <v>152</v>
      </c>
      <c r="B978" s="58">
        <f>Bil!C13</f>
        <v>2</v>
      </c>
      <c r="C978" s="58">
        <f>Bil!D13</f>
        <v>1451578</v>
      </c>
      <c r="D978" s="58">
        <f>Bil!E13</f>
        <v>1542766</v>
      </c>
      <c r="E978" s="58">
        <v>0</v>
      </c>
      <c r="F978" s="58">
        <v>0</v>
      </c>
      <c r="G978" s="59">
        <f t="shared" si="32"/>
        <v>9074.2200000000012</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1451578</v>
      </c>
      <c r="D983" s="58">
        <f>Bil!E18</f>
        <v>1542766</v>
      </c>
      <c r="E983" s="58">
        <v>0</v>
      </c>
      <c r="F983" s="58">
        <v>0</v>
      </c>
      <c r="G983" s="59">
        <f t="shared" si="32"/>
        <v>31759.770000000004</v>
      </c>
      <c r="H983" s="59">
        <f t="shared" si="31"/>
        <v>0</v>
      </c>
      <c r="I983" s="60"/>
    </row>
    <row r="984" spans="1:9" x14ac:dyDescent="0.2">
      <c r="A984" s="57">
        <v>152</v>
      </c>
      <c r="B984" s="58">
        <f>Bil!C19</f>
        <v>8</v>
      </c>
      <c r="C984" s="58">
        <f>Bil!D19</f>
        <v>1337430</v>
      </c>
      <c r="D984" s="58">
        <f>Bil!E19</f>
        <v>1311160</v>
      </c>
      <c r="E984" s="58">
        <v>0</v>
      </c>
      <c r="F984" s="58">
        <v>0</v>
      </c>
      <c r="G984" s="59">
        <f t="shared" si="32"/>
        <v>31678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1893690</v>
      </c>
      <c r="D986" s="58">
        <f>Bil!E21</f>
        <v>1893690</v>
      </c>
      <c r="E986" s="58">
        <v>0</v>
      </c>
      <c r="F986" s="58">
        <v>0</v>
      </c>
      <c r="G986" s="59">
        <f t="shared" si="32"/>
        <v>56810.700000000004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556260</v>
      </c>
      <c r="D989" s="58">
        <f>Bil!E24</f>
        <v>582530</v>
      </c>
      <c r="E989" s="58">
        <v>0</v>
      </c>
      <c r="F989" s="58">
        <v>0</v>
      </c>
      <c r="G989" s="59">
        <f t="shared" si="32"/>
        <v>22377.16</v>
      </c>
      <c r="H989" s="59">
        <f t="shared" si="31"/>
        <v>0</v>
      </c>
      <c r="I989" s="60"/>
    </row>
    <row r="990" spans="1:9" x14ac:dyDescent="0.2">
      <c r="A990" s="57">
        <v>152</v>
      </c>
      <c r="B990" s="58">
        <f>Bil!C25</f>
        <v>14</v>
      </c>
      <c r="C990" s="58">
        <f>Bil!D25</f>
        <v>23495</v>
      </c>
      <c r="D990" s="58">
        <f>Bil!E25</f>
        <v>39468</v>
      </c>
      <c r="E990" s="58">
        <v>0</v>
      </c>
      <c r="F990" s="58">
        <v>0</v>
      </c>
      <c r="G990" s="59">
        <f t="shared" si="32"/>
        <v>1434.0340000000001</v>
      </c>
      <c r="H990" s="59">
        <f t="shared" si="31"/>
        <v>0</v>
      </c>
      <c r="I990" s="60"/>
    </row>
    <row r="991" spans="1:9" x14ac:dyDescent="0.2">
      <c r="A991" s="57">
        <v>152</v>
      </c>
      <c r="B991" s="58">
        <f>Bil!C26</f>
        <v>15</v>
      </c>
      <c r="C991" s="58">
        <f>Bil!D26</f>
        <v>723260</v>
      </c>
      <c r="D991" s="58">
        <f>Bil!E26</f>
        <v>756260</v>
      </c>
      <c r="E991" s="58">
        <v>0</v>
      </c>
      <c r="F991" s="58">
        <v>0</v>
      </c>
      <c r="G991" s="59">
        <f t="shared" si="32"/>
        <v>33536.699999999997</v>
      </c>
      <c r="H991" s="59">
        <f t="shared" si="31"/>
        <v>0</v>
      </c>
      <c r="I991" s="60"/>
    </row>
    <row r="992" spans="1:9" x14ac:dyDescent="0.2">
      <c r="A992" s="57">
        <v>152</v>
      </c>
      <c r="B992" s="58">
        <f>Bil!C27</f>
        <v>16</v>
      </c>
      <c r="C992" s="58">
        <f>Bil!D27</f>
        <v>22913</v>
      </c>
      <c r="D992" s="58">
        <f>Bil!E27</f>
        <v>22913</v>
      </c>
      <c r="E992" s="58">
        <v>0</v>
      </c>
      <c r="F992" s="58">
        <v>0</v>
      </c>
      <c r="G992" s="59">
        <f t="shared" si="32"/>
        <v>1099.8240000000001</v>
      </c>
      <c r="H992" s="59">
        <f t="shared" si="31"/>
        <v>0</v>
      </c>
      <c r="I992" s="60"/>
    </row>
    <row r="993" spans="1:9" x14ac:dyDescent="0.2">
      <c r="A993" s="57">
        <v>152</v>
      </c>
      <c r="B993" s="58">
        <f>Bil!C28</f>
        <v>17</v>
      </c>
      <c r="C993" s="58">
        <f>Bil!D28</f>
        <v>9025</v>
      </c>
      <c r="D993" s="58">
        <f>Bil!E28</f>
        <v>9025</v>
      </c>
      <c r="E993" s="58">
        <v>0</v>
      </c>
      <c r="F993" s="58">
        <v>0</v>
      </c>
      <c r="G993" s="59">
        <f t="shared" si="32"/>
        <v>460.27500000000003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6744</v>
      </c>
      <c r="D996" s="58">
        <f>Bil!E31</f>
        <v>6744</v>
      </c>
      <c r="E996" s="58">
        <v>0</v>
      </c>
      <c r="F996" s="58">
        <v>0</v>
      </c>
      <c r="G996" s="59">
        <f t="shared" si="32"/>
        <v>404.64</v>
      </c>
      <c r="H996" s="59">
        <f t="shared" si="31"/>
        <v>0</v>
      </c>
      <c r="I996" s="60"/>
    </row>
    <row r="997" spans="1:9" x14ac:dyDescent="0.2">
      <c r="A997" s="57">
        <v>152</v>
      </c>
      <c r="B997" s="58">
        <f>Bil!C32</f>
        <v>21</v>
      </c>
      <c r="C997" s="58">
        <f>Bil!D32</f>
        <v>48613</v>
      </c>
      <c r="D997" s="58">
        <f>Bil!E32</f>
        <v>48613</v>
      </c>
      <c r="E997" s="58">
        <v>0</v>
      </c>
      <c r="F997" s="58">
        <v>0</v>
      </c>
      <c r="G997" s="59">
        <f t="shared" si="32"/>
        <v>3062.6190000000001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787060</v>
      </c>
      <c r="D999" s="58">
        <f>Bil!E34</f>
        <v>804087</v>
      </c>
      <c r="E999" s="58">
        <v>0</v>
      </c>
      <c r="F999" s="58">
        <v>0</v>
      </c>
      <c r="G999" s="59">
        <f t="shared" si="32"/>
        <v>55090.381999999998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90653</v>
      </c>
      <c r="D1006" s="58">
        <f>Bil!E41</f>
        <v>192138</v>
      </c>
      <c r="E1006" s="58">
        <v>0</v>
      </c>
      <c r="F1006" s="58">
        <v>0</v>
      </c>
      <c r="G1006" s="59">
        <f t="shared" si="32"/>
        <v>14247.869999999999</v>
      </c>
      <c r="H1006" s="59">
        <f t="shared" si="31"/>
        <v>0</v>
      </c>
      <c r="I1006" s="60"/>
    </row>
    <row r="1007" spans="1:9" x14ac:dyDescent="0.2">
      <c r="A1007" s="57">
        <v>152</v>
      </c>
      <c r="B1007" s="58">
        <f>Bil!C42</f>
        <v>31</v>
      </c>
      <c r="C1007" s="58">
        <f>Bil!D42</f>
        <v>94037</v>
      </c>
      <c r="D1007" s="58">
        <f>Bil!E42</f>
        <v>195522</v>
      </c>
      <c r="E1007" s="58">
        <v>0</v>
      </c>
      <c r="F1007" s="58">
        <v>0</v>
      </c>
      <c r="G1007" s="59">
        <f t="shared" si="32"/>
        <v>15037.510999999999</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3384</v>
      </c>
      <c r="D1011" s="58">
        <f>Bil!E46</f>
        <v>3384</v>
      </c>
      <c r="E1011" s="58">
        <v>0</v>
      </c>
      <c r="F1011" s="58">
        <v>0</v>
      </c>
      <c r="G1011" s="59">
        <f t="shared" si="32"/>
        <v>355.32000000000005</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13189</v>
      </c>
      <c r="D1025" s="58">
        <f>Bil!E60</f>
        <v>19146</v>
      </c>
      <c r="E1025" s="58">
        <v>0</v>
      </c>
      <c r="F1025" s="58">
        <v>0</v>
      </c>
      <c r="G1025" s="59">
        <f t="shared" si="32"/>
        <v>2522.569</v>
      </c>
      <c r="H1025" s="59">
        <f t="shared" si="31"/>
        <v>0</v>
      </c>
      <c r="I1025" s="60"/>
    </row>
    <row r="1026" spans="1:9" x14ac:dyDescent="0.2">
      <c r="A1026" s="57">
        <v>152</v>
      </c>
      <c r="B1026" s="58">
        <f>Bil!C61</f>
        <v>50</v>
      </c>
      <c r="C1026" s="58">
        <f>Bil!D61</f>
        <v>13189</v>
      </c>
      <c r="D1026" s="58">
        <f>Bil!E61</f>
        <v>19146</v>
      </c>
      <c r="E1026" s="58">
        <v>0</v>
      </c>
      <c r="F1026" s="58">
        <v>0</v>
      </c>
      <c r="G1026" s="59">
        <f t="shared" si="32"/>
        <v>2574.0500000000002</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29355</v>
      </c>
      <c r="D1039" s="58">
        <f>Bil!E74</f>
        <v>92834</v>
      </c>
      <c r="E1039" s="58">
        <v>0</v>
      </c>
      <c r="F1039" s="58">
        <v>0</v>
      </c>
      <c r="G1039" s="59">
        <f t="shared" si="32"/>
        <v>13546.449000000001</v>
      </c>
      <c r="H1039" s="59">
        <f t="shared" si="33"/>
        <v>0</v>
      </c>
      <c r="I1039" s="60"/>
    </row>
    <row r="1040" spans="1:9" x14ac:dyDescent="0.2">
      <c r="A1040" s="57">
        <v>152</v>
      </c>
      <c r="B1040" s="58">
        <f>Bil!C75</f>
        <v>64</v>
      </c>
      <c r="C1040" s="58">
        <f>Bil!D75</f>
        <v>27858</v>
      </c>
      <c r="D1040" s="58">
        <f>Bil!E75</f>
        <v>92829</v>
      </c>
      <c r="E1040" s="58">
        <v>0</v>
      </c>
      <c r="F1040" s="58">
        <v>0</v>
      </c>
      <c r="G1040" s="59">
        <f t="shared" si="32"/>
        <v>13665.024000000001</v>
      </c>
      <c r="H1040" s="59">
        <f t="shared" si="33"/>
        <v>0</v>
      </c>
      <c r="I1040" s="60"/>
    </row>
    <row r="1041" spans="1:9" x14ac:dyDescent="0.2">
      <c r="A1041" s="57">
        <v>152</v>
      </c>
      <c r="B1041" s="58">
        <f>Bil!C76</f>
        <v>65</v>
      </c>
      <c r="C1041" s="58">
        <f>Bil!D76</f>
        <v>27185</v>
      </c>
      <c r="D1041" s="58">
        <f>Bil!E76</f>
        <v>91686</v>
      </c>
      <c r="E1041" s="58">
        <v>0</v>
      </c>
      <c r="F1041" s="58">
        <v>0</v>
      </c>
      <c r="G1041" s="59">
        <f t="shared" ref="G1041:G1104" si="34">B1041/1000*C1041+B1041/500*D1041</f>
        <v>13686.205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27185</v>
      </c>
      <c r="D1043" s="58">
        <f>Bil!E78</f>
        <v>91076</v>
      </c>
      <c r="E1043" s="58">
        <v>0</v>
      </c>
      <c r="F1043" s="58">
        <v>0</v>
      </c>
      <c r="G1043" s="59">
        <f t="shared" si="34"/>
        <v>14025.579000000002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610</v>
      </c>
      <c r="E1045" s="58">
        <v>0</v>
      </c>
      <c r="F1045" s="58">
        <v>0</v>
      </c>
      <c r="G1045" s="59">
        <f t="shared" si="34"/>
        <v>84.18</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673</v>
      </c>
      <c r="D1047" s="58">
        <f>Bil!E82</f>
        <v>1143</v>
      </c>
      <c r="E1047" s="58">
        <v>0</v>
      </c>
      <c r="F1047" s="58">
        <v>0</v>
      </c>
      <c r="G1047" s="59">
        <f t="shared" si="34"/>
        <v>210.08899999999997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1493</v>
      </c>
      <c r="D1049" s="58">
        <f>Bil!E84</f>
        <v>1</v>
      </c>
      <c r="E1049" s="58">
        <v>0</v>
      </c>
      <c r="F1049" s="58">
        <v>0</v>
      </c>
      <c r="G1049" s="59">
        <f t="shared" si="34"/>
        <v>109.13499999999999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1493</v>
      </c>
      <c r="D1056" s="58">
        <f>Bil!E91</f>
        <v>1</v>
      </c>
      <c r="E1056" s="58">
        <v>0</v>
      </c>
      <c r="F1056" s="58">
        <v>0</v>
      </c>
      <c r="G1056" s="59">
        <f t="shared" si="34"/>
        <v>119.6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4</v>
      </c>
      <c r="D1116" s="58">
        <f>Bil!E151</f>
        <v>4</v>
      </c>
      <c r="E1116" s="58">
        <v>0</v>
      </c>
      <c r="F1116" s="58">
        <v>0</v>
      </c>
      <c r="G1116" s="59">
        <f t="shared" si="36"/>
        <v>1.6800000000000002</v>
      </c>
      <c r="H1116" s="59">
        <f t="shared" si="35"/>
        <v>0</v>
      </c>
      <c r="I1116" s="60"/>
    </row>
    <row r="1117" spans="1:9" x14ac:dyDescent="0.2">
      <c r="A1117" s="57">
        <v>152</v>
      </c>
      <c r="B1117" s="58">
        <f>Bil!C152</f>
        <v>141</v>
      </c>
      <c r="C1117" s="58">
        <f>Bil!D152</f>
        <v>4</v>
      </c>
      <c r="D1117" s="58">
        <f>Bil!E152</f>
        <v>4</v>
      </c>
      <c r="E1117" s="58">
        <v>0</v>
      </c>
      <c r="F1117" s="58">
        <v>0</v>
      </c>
      <c r="G1117" s="59">
        <f t="shared" si="36"/>
        <v>1.6919999999999997</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1480933</v>
      </c>
      <c r="D1138" s="58">
        <f>Bil!E173</f>
        <v>1635600</v>
      </c>
      <c r="E1138" s="58">
        <v>0</v>
      </c>
      <c r="F1138" s="58">
        <v>0</v>
      </c>
      <c r="G1138" s="59">
        <f t="shared" si="36"/>
        <v>769845.54600000009</v>
      </c>
      <c r="H1138" s="59">
        <f t="shared" si="35"/>
        <v>0</v>
      </c>
      <c r="I1138" s="60"/>
    </row>
    <row r="1139" spans="1:9" x14ac:dyDescent="0.2">
      <c r="A1139" s="57">
        <v>152</v>
      </c>
      <c r="B1139" s="58">
        <f>Bil!C174</f>
        <v>163</v>
      </c>
      <c r="C1139" s="58">
        <f>Bil!D174</f>
        <v>75234</v>
      </c>
      <c r="D1139" s="58">
        <f>Bil!E174</f>
        <v>53023</v>
      </c>
      <c r="E1139" s="58">
        <v>0</v>
      </c>
      <c r="F1139" s="58">
        <v>0</v>
      </c>
      <c r="G1139" s="59">
        <f t="shared" si="36"/>
        <v>29548.639999999999</v>
      </c>
      <c r="H1139" s="59">
        <f t="shared" si="35"/>
        <v>0</v>
      </c>
      <c r="I1139" s="60"/>
    </row>
    <row r="1140" spans="1:9" x14ac:dyDescent="0.2">
      <c r="A1140" s="57">
        <v>152</v>
      </c>
      <c r="B1140" s="58">
        <f>Bil!C175</f>
        <v>164</v>
      </c>
      <c r="C1140" s="58">
        <f>Bil!D175</f>
        <v>75234</v>
      </c>
      <c r="D1140" s="58">
        <f>Bil!E175</f>
        <v>48309</v>
      </c>
      <c r="E1140" s="58">
        <v>0</v>
      </c>
      <c r="F1140" s="58">
        <v>0</v>
      </c>
      <c r="G1140" s="59">
        <f t="shared" si="36"/>
        <v>28183.728000000003</v>
      </c>
      <c r="H1140" s="59">
        <f t="shared" si="35"/>
        <v>0</v>
      </c>
      <c r="I1140" s="60"/>
    </row>
    <row r="1141" spans="1:9" x14ac:dyDescent="0.2">
      <c r="A1141" s="57">
        <v>152</v>
      </c>
      <c r="B1141" s="58">
        <f>Bil!C176</f>
        <v>165</v>
      </c>
      <c r="C1141" s="58">
        <f>Bil!D176</f>
        <v>0</v>
      </c>
      <c r="D1141" s="58">
        <f>Bil!E176</f>
        <v>1944</v>
      </c>
      <c r="E1141" s="58">
        <v>0</v>
      </c>
      <c r="F1141" s="58">
        <v>0</v>
      </c>
      <c r="G1141" s="59">
        <f t="shared" si="36"/>
        <v>641.52</v>
      </c>
      <c r="H1141" s="59">
        <f t="shared" si="35"/>
        <v>0</v>
      </c>
      <c r="I1141" s="60"/>
    </row>
    <row r="1142" spans="1:9" x14ac:dyDescent="0.2">
      <c r="A1142" s="57">
        <v>152</v>
      </c>
      <c r="B1142" s="58">
        <f>Bil!C177</f>
        <v>166</v>
      </c>
      <c r="C1142" s="58">
        <f>Bil!D177</f>
        <v>73622</v>
      </c>
      <c r="D1142" s="58">
        <f>Bil!E177</f>
        <v>46103</v>
      </c>
      <c r="E1142" s="58">
        <v>0</v>
      </c>
      <c r="F1142" s="58">
        <v>0</v>
      </c>
      <c r="G1142" s="59">
        <f t="shared" si="36"/>
        <v>27527.448</v>
      </c>
      <c r="H1142" s="59">
        <f t="shared" si="35"/>
        <v>0</v>
      </c>
      <c r="I1142" s="60"/>
    </row>
    <row r="1143" spans="1:9" x14ac:dyDescent="0.2">
      <c r="A1143" s="57">
        <v>152</v>
      </c>
      <c r="B1143" s="58">
        <f>Bil!C178</f>
        <v>167</v>
      </c>
      <c r="C1143" s="58">
        <f>Bil!D178</f>
        <v>129</v>
      </c>
      <c r="D1143" s="58">
        <f>Bil!E178</f>
        <v>262</v>
      </c>
      <c r="E1143" s="58">
        <v>0</v>
      </c>
      <c r="F1143" s="58">
        <v>0</v>
      </c>
      <c r="G1143" s="59">
        <f t="shared" si="36"/>
        <v>109.05100000000002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129</v>
      </c>
      <c r="D1146" s="58">
        <f>Bil!E181</f>
        <v>262</v>
      </c>
      <c r="E1146" s="58">
        <v>0</v>
      </c>
      <c r="F1146" s="58">
        <v>0</v>
      </c>
      <c r="G1146" s="59">
        <f t="shared" si="36"/>
        <v>111.01000000000002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1483</v>
      </c>
      <c r="D1150" s="58">
        <f>Bil!E185</f>
        <v>0</v>
      </c>
      <c r="E1150" s="58">
        <v>0</v>
      </c>
      <c r="F1150" s="58">
        <v>0</v>
      </c>
      <c r="G1150" s="59">
        <f t="shared" si="36"/>
        <v>258.04199999999997</v>
      </c>
      <c r="H1150" s="59">
        <f t="shared" si="35"/>
        <v>0</v>
      </c>
      <c r="I1150" s="60"/>
    </row>
    <row r="1151" spans="1:9" x14ac:dyDescent="0.2">
      <c r="A1151" s="57">
        <v>152</v>
      </c>
      <c r="B1151" s="58">
        <f>Bil!C186</f>
        <v>175</v>
      </c>
      <c r="C1151" s="58">
        <f>Bil!D186</f>
        <v>0</v>
      </c>
      <c r="D1151" s="58">
        <f>Bil!E186</f>
        <v>4714</v>
      </c>
      <c r="E1151" s="58">
        <v>0</v>
      </c>
      <c r="F1151" s="58">
        <v>0</v>
      </c>
      <c r="G1151" s="59">
        <f t="shared" si="36"/>
        <v>1649.8999999999999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1405699</v>
      </c>
      <c r="D1199" s="58">
        <f>Bil!E234</f>
        <v>1582577</v>
      </c>
      <c r="E1199" s="58">
        <v>0</v>
      </c>
      <c r="F1199" s="58">
        <v>0</v>
      </c>
      <c r="G1199" s="59">
        <f t="shared" si="38"/>
        <v>1019300.219</v>
      </c>
      <c r="H1199" s="59">
        <f t="shared" si="37"/>
        <v>0</v>
      </c>
      <c r="I1199" s="60"/>
    </row>
    <row r="1200" spans="1:9" x14ac:dyDescent="0.2">
      <c r="A1200" s="57">
        <v>152</v>
      </c>
      <c r="B1200" s="58">
        <f>Bil!C235</f>
        <v>224</v>
      </c>
      <c r="C1200" s="58">
        <f>Bil!D235</f>
        <v>1481579</v>
      </c>
      <c r="D1200" s="58">
        <f>Bil!E235</f>
        <v>1572766</v>
      </c>
      <c r="E1200" s="58">
        <v>0</v>
      </c>
      <c r="F1200" s="58">
        <v>0</v>
      </c>
      <c r="G1200" s="59">
        <f t="shared" si="38"/>
        <v>1036472.8640000001</v>
      </c>
      <c r="H1200" s="59">
        <f t="shared" si="37"/>
        <v>0</v>
      </c>
      <c r="I1200" s="60"/>
    </row>
    <row r="1201" spans="1:9" x14ac:dyDescent="0.2">
      <c r="A1201" s="57">
        <v>152</v>
      </c>
      <c r="B1201" s="58">
        <f>Bil!C236</f>
        <v>225</v>
      </c>
      <c r="C1201" s="58">
        <f>Bil!D236</f>
        <v>1481579</v>
      </c>
      <c r="D1201" s="58">
        <f>Bil!E236</f>
        <v>1572766</v>
      </c>
      <c r="E1201" s="58">
        <v>0</v>
      </c>
      <c r="F1201" s="58">
        <v>0</v>
      </c>
      <c r="G1201" s="59">
        <f t="shared" si="38"/>
        <v>1041099.9750000001</v>
      </c>
      <c r="H1201" s="59">
        <f t="shared" si="37"/>
        <v>0</v>
      </c>
      <c r="I1201" s="60"/>
    </row>
    <row r="1202" spans="1:9" x14ac:dyDescent="0.2">
      <c r="A1202" s="57">
        <v>152</v>
      </c>
      <c r="B1202" s="58">
        <f>Bil!C237</f>
        <v>226</v>
      </c>
      <c r="C1202" s="58">
        <f>Bil!D237</f>
        <v>1168046</v>
      </c>
      <c r="D1202" s="58">
        <f>Bil!E237</f>
        <v>1259233</v>
      </c>
      <c r="E1202" s="58">
        <v>0</v>
      </c>
      <c r="F1202" s="58">
        <v>0</v>
      </c>
      <c r="G1202" s="59">
        <f t="shared" si="38"/>
        <v>833151.71200000006</v>
      </c>
      <c r="H1202" s="59">
        <f t="shared" si="37"/>
        <v>0</v>
      </c>
      <c r="I1202" s="60"/>
    </row>
    <row r="1203" spans="1:9" x14ac:dyDescent="0.2">
      <c r="A1203" s="57">
        <v>152</v>
      </c>
      <c r="B1203" s="58">
        <f>Bil!C238</f>
        <v>227</v>
      </c>
      <c r="C1203" s="58">
        <f>Bil!D238</f>
        <v>313533</v>
      </c>
      <c r="D1203" s="58">
        <f>Bil!E238</f>
        <v>313533</v>
      </c>
      <c r="E1203" s="58">
        <v>0</v>
      </c>
      <c r="F1203" s="58">
        <v>0</v>
      </c>
      <c r="G1203" s="59">
        <f t="shared" si="38"/>
        <v>213515.97300000003</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85690</v>
      </c>
      <c r="E1208" s="58">
        <v>0</v>
      </c>
      <c r="F1208" s="58">
        <v>0</v>
      </c>
      <c r="G1208" s="59">
        <f t="shared" si="38"/>
        <v>39760.160000000003</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85690</v>
      </c>
      <c r="E1211" s="58">
        <v>0</v>
      </c>
      <c r="F1211" s="58">
        <v>0</v>
      </c>
      <c r="G1211" s="59">
        <f t="shared" si="38"/>
        <v>40274.299999999996</v>
      </c>
      <c r="H1211" s="59">
        <f t="shared" si="37"/>
        <v>0</v>
      </c>
      <c r="I1211" s="60"/>
    </row>
    <row r="1212" spans="1:9" x14ac:dyDescent="0.2">
      <c r="A1212" s="57">
        <v>152</v>
      </c>
      <c r="B1212" s="58">
        <f>Bil!C247</f>
        <v>236</v>
      </c>
      <c r="C1212" s="58">
        <f>Bil!D247</f>
        <v>89718</v>
      </c>
      <c r="D1212" s="58">
        <f>Bil!E247</f>
        <v>85613</v>
      </c>
      <c r="E1212" s="58">
        <v>0</v>
      </c>
      <c r="F1212" s="58">
        <v>0</v>
      </c>
      <c r="G1212" s="59">
        <f t="shared" si="38"/>
        <v>61582.784</v>
      </c>
      <c r="H1212" s="59">
        <f t="shared" si="37"/>
        <v>0</v>
      </c>
      <c r="I1212" s="60"/>
    </row>
    <row r="1213" spans="1:9" x14ac:dyDescent="0.2">
      <c r="A1213" s="57">
        <v>152</v>
      </c>
      <c r="B1213" s="58">
        <f>Bil!C248</f>
        <v>237</v>
      </c>
      <c r="C1213" s="58">
        <f>Bil!D248</f>
        <v>53338</v>
      </c>
      <c r="D1213" s="58">
        <f>Bil!E248</f>
        <v>85613</v>
      </c>
      <c r="E1213" s="58">
        <v>0</v>
      </c>
      <c r="F1213" s="58">
        <v>0</v>
      </c>
      <c r="G1213" s="59">
        <f t="shared" si="38"/>
        <v>53221.667999999998</v>
      </c>
      <c r="H1213" s="59">
        <f t="shared" si="37"/>
        <v>0</v>
      </c>
      <c r="I1213" s="60"/>
    </row>
    <row r="1214" spans="1:9" x14ac:dyDescent="0.2">
      <c r="A1214" s="57">
        <v>152</v>
      </c>
      <c r="B1214" s="58">
        <f>Bil!C249</f>
        <v>238</v>
      </c>
      <c r="C1214" s="58">
        <f>Bil!D249</f>
        <v>36380</v>
      </c>
      <c r="D1214" s="58">
        <f>Bil!E249</f>
        <v>0</v>
      </c>
      <c r="E1214" s="58">
        <v>0</v>
      </c>
      <c r="F1214" s="58">
        <v>0</v>
      </c>
      <c r="G1214" s="59">
        <f t="shared" si="38"/>
        <v>8658.44</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13838</v>
      </c>
      <c r="D1218" s="58">
        <f>Bil!E253</f>
        <v>9734</v>
      </c>
      <c r="E1218" s="58">
        <v>0</v>
      </c>
      <c r="F1218" s="58">
        <v>0</v>
      </c>
      <c r="G1218" s="59">
        <f t="shared" si="38"/>
        <v>8060.0519999999997</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4</v>
      </c>
      <c r="D1224" s="58">
        <f>Bil!E260</f>
        <v>4</v>
      </c>
      <c r="E1224" s="58">
        <v>0</v>
      </c>
      <c r="F1224" s="58">
        <v>0</v>
      </c>
      <c r="G1224" s="59">
        <f t="shared" si="38"/>
        <v>2.976</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75234</v>
      </c>
      <c r="D1251" s="58">
        <f>Bil!E287</f>
        <v>48309</v>
      </c>
      <c r="E1251" s="58">
        <v>0</v>
      </c>
      <c r="F1251" s="58">
        <v>0</v>
      </c>
      <c r="G1251" s="59">
        <f t="shared" si="40"/>
        <v>47259.3</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4714</v>
      </c>
      <c r="E1253" s="58">
        <v>0</v>
      </c>
      <c r="F1253" s="58">
        <v>0</v>
      </c>
      <c r="G1253" s="59">
        <f t="shared" si="40"/>
        <v>2611.556</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2945158</v>
      </c>
      <c r="D1396" s="58">
        <f>RasF!E121</f>
        <v>3050263</v>
      </c>
      <c r="E1396" s="58">
        <v>0</v>
      </c>
      <c r="F1396" s="58">
        <v>0</v>
      </c>
      <c r="G1396" s="59">
        <f t="shared" si="44"/>
        <v>995025.24</v>
      </c>
      <c r="H1396" s="59">
        <f t="shared" si="43"/>
        <v>0</v>
      </c>
      <c r="I1396" s="60"/>
    </row>
    <row r="1397" spans="1:9" x14ac:dyDescent="0.2">
      <c r="A1397" s="57">
        <v>154</v>
      </c>
      <c r="B1397" s="58">
        <f>RasF!C122</f>
        <v>111</v>
      </c>
      <c r="C1397" s="58">
        <f>RasF!D122</f>
        <v>2945158</v>
      </c>
      <c r="D1397" s="58">
        <f>RasF!E122</f>
        <v>3050263</v>
      </c>
      <c r="E1397" s="58">
        <v>0</v>
      </c>
      <c r="F1397" s="58">
        <v>0</v>
      </c>
      <c r="G1397" s="59">
        <f t="shared" si="44"/>
        <v>1004070.9240000001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2945158</v>
      </c>
      <c r="D1399" s="58">
        <f>RasF!E124</f>
        <v>3050263</v>
      </c>
      <c r="E1399" s="58">
        <v>0</v>
      </c>
      <c r="F1399" s="58">
        <v>0</v>
      </c>
      <c r="G1399" s="59">
        <f t="shared" si="44"/>
        <v>1022162.2919999999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2945158</v>
      </c>
      <c r="D1423" s="67">
        <f>RasF!E148</f>
        <v>3050263</v>
      </c>
      <c r="E1423" s="67">
        <v>0</v>
      </c>
      <c r="F1423" s="67">
        <v>0</v>
      </c>
      <c r="G1423" s="68">
        <f t="shared" si="44"/>
        <v>1239258.7080000001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75234</v>
      </c>
      <c r="D1468" s="70"/>
      <c r="E1468" s="70">
        <v>0</v>
      </c>
      <c r="F1468" s="70">
        <v>0</v>
      </c>
      <c r="G1468" s="64">
        <f t="shared" ref="G1468:G1499" si="51">B1468/1000*C1468</f>
        <v>75.233999999999995</v>
      </c>
      <c r="H1468" s="64">
        <f t="shared" ref="H1468:H1499" si="52">ABS(C1468-ROUND(C1468,0))</f>
        <v>0</v>
      </c>
      <c r="I1468" s="65"/>
    </row>
    <row r="1469" spans="1:9" x14ac:dyDescent="0.2">
      <c r="A1469" s="73">
        <v>159</v>
      </c>
      <c r="B1469" s="61">
        <f>Obv!C13</f>
        <v>2</v>
      </c>
      <c r="C1469" s="61">
        <f>Obv!D13</f>
        <v>3049863</v>
      </c>
      <c r="D1469" s="61">
        <v>0</v>
      </c>
      <c r="E1469" s="61">
        <v>0</v>
      </c>
      <c r="F1469" s="61">
        <v>0</v>
      </c>
      <c r="G1469" s="59">
        <f t="shared" si="51"/>
        <v>6099.7260000000006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2914160</v>
      </c>
      <c r="D1471" s="61">
        <v>0</v>
      </c>
      <c r="E1471" s="61">
        <v>0</v>
      </c>
      <c r="F1471" s="61">
        <v>0</v>
      </c>
      <c r="G1471" s="59">
        <f t="shared" si="51"/>
        <v>11656.64</v>
      </c>
      <c r="H1471" s="59">
        <f t="shared" si="52"/>
        <v>0</v>
      </c>
      <c r="I1471" s="60"/>
    </row>
    <row r="1472" spans="1:9" x14ac:dyDescent="0.2">
      <c r="A1472" s="73">
        <v>159</v>
      </c>
      <c r="B1472" s="61">
        <f>Obv!C16</f>
        <v>5</v>
      </c>
      <c r="C1472" s="61">
        <f>Obv!D16</f>
        <v>2485553</v>
      </c>
      <c r="D1472" s="61">
        <v>0</v>
      </c>
      <c r="E1472" s="61">
        <v>0</v>
      </c>
      <c r="F1472" s="61">
        <v>0</v>
      </c>
      <c r="G1472" s="59">
        <f t="shared" si="51"/>
        <v>12427.764999999999</v>
      </c>
      <c r="H1472" s="59">
        <f t="shared" si="52"/>
        <v>0</v>
      </c>
      <c r="I1472" s="60"/>
    </row>
    <row r="1473" spans="1:9" x14ac:dyDescent="0.2">
      <c r="A1473" s="73">
        <v>159</v>
      </c>
      <c r="B1473" s="61">
        <f>Obv!C17</f>
        <v>6</v>
      </c>
      <c r="C1473" s="61">
        <f>Obv!D17</f>
        <v>424681</v>
      </c>
      <c r="D1473" s="61">
        <v>0</v>
      </c>
      <c r="E1473" s="61">
        <v>0</v>
      </c>
      <c r="F1473" s="61">
        <v>0</v>
      </c>
      <c r="G1473" s="59">
        <f t="shared" si="51"/>
        <v>2548.0860000000002</v>
      </c>
      <c r="H1473" s="59">
        <f t="shared" si="52"/>
        <v>0</v>
      </c>
      <c r="I1473" s="60"/>
    </row>
    <row r="1474" spans="1:9" x14ac:dyDescent="0.2">
      <c r="A1474" s="73">
        <v>159</v>
      </c>
      <c r="B1474" s="61">
        <f>Obv!C18</f>
        <v>7</v>
      </c>
      <c r="C1474" s="61">
        <f>Obv!D18</f>
        <v>1358</v>
      </c>
      <c r="D1474" s="61">
        <v>0</v>
      </c>
      <c r="E1474" s="61">
        <v>0</v>
      </c>
      <c r="F1474" s="61">
        <v>0</v>
      </c>
      <c r="G1474" s="59">
        <f t="shared" si="51"/>
        <v>9.5060000000000002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2568</v>
      </c>
      <c r="D1478" s="61">
        <v>0</v>
      </c>
      <c r="E1478" s="61">
        <v>0</v>
      </c>
      <c r="F1478" s="61">
        <v>0</v>
      </c>
      <c r="G1478" s="59">
        <f t="shared" si="51"/>
        <v>28.247999999999998</v>
      </c>
      <c r="H1478" s="59">
        <f t="shared" si="52"/>
        <v>0</v>
      </c>
      <c r="I1478" s="60"/>
    </row>
    <row r="1479" spans="1:9" x14ac:dyDescent="0.2">
      <c r="A1479" s="73">
        <v>159</v>
      </c>
      <c r="B1479" s="61">
        <f>Obv!C23</f>
        <v>12</v>
      </c>
      <c r="C1479" s="61">
        <f>Obv!D23</f>
        <v>135703</v>
      </c>
      <c r="D1479" s="61">
        <v>0</v>
      </c>
      <c r="E1479" s="61">
        <v>0</v>
      </c>
      <c r="F1479" s="61">
        <v>0</v>
      </c>
      <c r="G1479" s="59">
        <f t="shared" si="51"/>
        <v>1628.4359999999999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3072074</v>
      </c>
      <c r="D1486" s="61">
        <v>0</v>
      </c>
      <c r="E1486" s="61">
        <v>0</v>
      </c>
      <c r="F1486" s="61">
        <v>0</v>
      </c>
      <c r="G1486" s="59">
        <f t="shared" si="51"/>
        <v>58369.405999999995</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2941085</v>
      </c>
      <c r="D1488" s="61">
        <v>0</v>
      </c>
      <c r="E1488" s="61">
        <v>0</v>
      </c>
      <c r="F1488" s="61">
        <v>0</v>
      </c>
      <c r="G1488" s="59">
        <f t="shared" si="51"/>
        <v>61762.785000000003</v>
      </c>
      <c r="H1488" s="59">
        <f t="shared" si="52"/>
        <v>0</v>
      </c>
      <c r="I1488" s="60"/>
    </row>
    <row r="1489" spans="1:9" x14ac:dyDescent="0.2">
      <c r="A1489" s="73">
        <v>159</v>
      </c>
      <c r="B1489" s="61">
        <f>Obv!C33</f>
        <v>22</v>
      </c>
      <c r="C1489" s="61">
        <f>Obv!D33</f>
        <v>2483609</v>
      </c>
      <c r="D1489" s="61">
        <v>0</v>
      </c>
      <c r="E1489" s="61">
        <v>0</v>
      </c>
      <c r="F1489" s="61">
        <v>0</v>
      </c>
      <c r="G1489" s="59">
        <f t="shared" si="51"/>
        <v>54639.397999999994</v>
      </c>
      <c r="H1489" s="59">
        <f t="shared" si="52"/>
        <v>0</v>
      </c>
      <c r="I1489" s="60"/>
    </row>
    <row r="1490" spans="1:9" x14ac:dyDescent="0.2">
      <c r="A1490" s="73">
        <v>159</v>
      </c>
      <c r="B1490" s="61">
        <f>Obv!C34</f>
        <v>23</v>
      </c>
      <c r="C1490" s="61">
        <f>Obv!D34</f>
        <v>452200</v>
      </c>
      <c r="D1490" s="61">
        <v>0</v>
      </c>
      <c r="E1490" s="61">
        <v>0</v>
      </c>
      <c r="F1490" s="61">
        <v>0</v>
      </c>
      <c r="G1490" s="59">
        <f t="shared" si="51"/>
        <v>10400.6</v>
      </c>
      <c r="H1490" s="59">
        <f t="shared" si="52"/>
        <v>0</v>
      </c>
      <c r="I1490" s="60"/>
    </row>
    <row r="1491" spans="1:9" x14ac:dyDescent="0.2">
      <c r="A1491" s="73">
        <v>159</v>
      </c>
      <c r="B1491" s="61">
        <f>Obv!C35</f>
        <v>24</v>
      </c>
      <c r="C1491" s="61">
        <f>Obv!D35</f>
        <v>1225</v>
      </c>
      <c r="D1491" s="61">
        <v>0</v>
      </c>
      <c r="E1491" s="61">
        <v>0</v>
      </c>
      <c r="F1491" s="61">
        <v>0</v>
      </c>
      <c r="G1491" s="59">
        <f t="shared" si="51"/>
        <v>29.400000000000002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4051</v>
      </c>
      <c r="D1495" s="61">
        <v>0</v>
      </c>
      <c r="E1495" s="61">
        <v>0</v>
      </c>
      <c r="F1495" s="61">
        <v>0</v>
      </c>
      <c r="G1495" s="59">
        <f t="shared" si="51"/>
        <v>113.428</v>
      </c>
      <c r="H1495" s="59">
        <f t="shared" si="52"/>
        <v>0</v>
      </c>
      <c r="I1495" s="60"/>
    </row>
    <row r="1496" spans="1:9" x14ac:dyDescent="0.2">
      <c r="A1496" s="73">
        <v>159</v>
      </c>
      <c r="B1496" s="61">
        <f>Obv!C40</f>
        <v>29</v>
      </c>
      <c r="C1496" s="61">
        <f>Obv!D40</f>
        <v>130989</v>
      </c>
      <c r="D1496" s="61">
        <v>0</v>
      </c>
      <c r="E1496" s="61">
        <v>0</v>
      </c>
      <c r="F1496" s="61">
        <v>0</v>
      </c>
      <c r="G1496" s="59">
        <f t="shared" si="51"/>
        <v>3798.681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53023</v>
      </c>
      <c r="D1503" s="61">
        <v>0</v>
      </c>
      <c r="E1503" s="61">
        <v>0</v>
      </c>
      <c r="F1503" s="61">
        <v>0</v>
      </c>
      <c r="G1503" s="59">
        <f t="shared" si="53"/>
        <v>1908.8279999999997</v>
      </c>
      <c r="H1503" s="59">
        <f t="shared" si="54"/>
        <v>0</v>
      </c>
      <c r="I1503" s="60"/>
    </row>
    <row r="1504" spans="1:9" x14ac:dyDescent="0.2">
      <c r="A1504" s="73">
        <v>159</v>
      </c>
      <c r="B1504" s="61">
        <f>Obv!C48</f>
        <v>37</v>
      </c>
      <c r="C1504" s="61">
        <f>Obv!D48</f>
        <v>53023</v>
      </c>
      <c r="D1504" s="61">
        <v>0</v>
      </c>
      <c r="E1504" s="61">
        <v>0</v>
      </c>
      <c r="F1504" s="61">
        <v>0</v>
      </c>
      <c r="G1504" s="59">
        <f t="shared" si="53"/>
        <v>1961.8509999999999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48309</v>
      </c>
      <c r="D1510" s="61">
        <v>0</v>
      </c>
      <c r="E1510" s="61">
        <v>0</v>
      </c>
      <c r="F1510" s="61">
        <v>0</v>
      </c>
      <c r="G1510" s="59">
        <f t="shared" si="53"/>
        <v>2077.2869999999998</v>
      </c>
      <c r="H1510" s="59">
        <f t="shared" si="54"/>
        <v>0</v>
      </c>
      <c r="I1510" s="60"/>
    </row>
    <row r="1511" spans="1:9" x14ac:dyDescent="0.2">
      <c r="A1511" s="73">
        <v>159</v>
      </c>
      <c r="B1511" s="61">
        <f>Obv!C55</f>
        <v>44</v>
      </c>
      <c r="C1511" s="61">
        <f>Obv!D55</f>
        <v>1944</v>
      </c>
      <c r="D1511" s="61">
        <v>0</v>
      </c>
      <c r="E1511" s="61">
        <v>0</v>
      </c>
      <c r="F1511" s="61">
        <v>0</v>
      </c>
      <c r="G1511" s="59">
        <f t="shared" si="53"/>
        <v>85.536000000000001</v>
      </c>
      <c r="H1511" s="59">
        <f t="shared" si="54"/>
        <v>0</v>
      </c>
      <c r="I1511" s="60"/>
    </row>
    <row r="1512" spans="1:9" x14ac:dyDescent="0.2">
      <c r="A1512" s="73">
        <v>159</v>
      </c>
      <c r="B1512" s="61">
        <f>Obv!C56</f>
        <v>45</v>
      </c>
      <c r="C1512" s="61">
        <f>Obv!D56</f>
        <v>1944</v>
      </c>
      <c r="D1512" s="61">
        <v>0</v>
      </c>
      <c r="E1512" s="61">
        <v>0</v>
      </c>
      <c r="F1512" s="61">
        <v>0</v>
      </c>
      <c r="G1512" s="59">
        <f t="shared" si="53"/>
        <v>87.47999999999999</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46103</v>
      </c>
      <c r="D1516" s="61">
        <v>0</v>
      </c>
      <c r="E1516" s="61">
        <v>0</v>
      </c>
      <c r="F1516" s="61">
        <v>0</v>
      </c>
      <c r="G1516" s="59">
        <f t="shared" si="53"/>
        <v>2259.047</v>
      </c>
      <c r="H1516" s="59">
        <f t="shared" si="54"/>
        <v>0</v>
      </c>
      <c r="I1516" s="60"/>
    </row>
    <row r="1517" spans="1:9" x14ac:dyDescent="0.2">
      <c r="A1517" s="73">
        <v>159</v>
      </c>
      <c r="B1517" s="61">
        <f>Obv!C61</f>
        <v>50</v>
      </c>
      <c r="C1517" s="61">
        <f>Obv!D61</f>
        <v>46103</v>
      </c>
      <c r="D1517" s="61">
        <v>0</v>
      </c>
      <c r="E1517" s="61">
        <v>0</v>
      </c>
      <c r="F1517" s="61">
        <v>0</v>
      </c>
      <c r="G1517" s="59">
        <f t="shared" si="53"/>
        <v>2305.15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262</v>
      </c>
      <c r="D1521" s="61">
        <v>0</v>
      </c>
      <c r="E1521" s="61">
        <v>0</v>
      </c>
      <c r="F1521" s="61">
        <v>0</v>
      </c>
      <c r="G1521" s="59">
        <f t="shared" si="53"/>
        <v>14.148</v>
      </c>
      <c r="H1521" s="59">
        <f t="shared" si="54"/>
        <v>0</v>
      </c>
      <c r="I1521" s="60"/>
    </row>
    <row r="1522" spans="1:9" x14ac:dyDescent="0.2">
      <c r="A1522" s="73">
        <v>159</v>
      </c>
      <c r="B1522" s="61">
        <f>Obv!C66</f>
        <v>55</v>
      </c>
      <c r="C1522" s="61">
        <f>Obv!D66</f>
        <v>262</v>
      </c>
      <c r="D1522" s="61">
        <v>0</v>
      </c>
      <c r="E1522" s="61">
        <v>0</v>
      </c>
      <c r="F1522" s="61">
        <v>0</v>
      </c>
      <c r="G1522" s="59">
        <f t="shared" si="53"/>
        <v>14.41</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4714</v>
      </c>
      <c r="D1546" s="61">
        <v>0</v>
      </c>
      <c r="E1546" s="61">
        <v>0</v>
      </c>
      <c r="F1546" s="61">
        <v>0</v>
      </c>
      <c r="G1546" s="59">
        <f t="shared" si="55"/>
        <v>372.40600000000001</v>
      </c>
      <c r="H1546" s="59">
        <f t="shared" si="56"/>
        <v>0</v>
      </c>
      <c r="I1546" s="60"/>
    </row>
    <row r="1547" spans="1:9" x14ac:dyDescent="0.2">
      <c r="A1547" s="73">
        <v>159</v>
      </c>
      <c r="B1547" s="61">
        <f>Obv!C91</f>
        <v>80</v>
      </c>
      <c r="C1547" s="61">
        <f>Obv!D91</f>
        <v>4714</v>
      </c>
      <c r="D1547" s="61">
        <v>0</v>
      </c>
      <c r="E1547" s="61">
        <v>0</v>
      </c>
      <c r="F1547" s="61">
        <v>0</v>
      </c>
      <c r="G1547" s="59">
        <f t="shared" si="55"/>
        <v>377.12</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C20" sqref="C20:K20"/>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17</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12173</v>
      </c>
      <c r="C6" s="12"/>
      <c r="D6" s="360" t="s">
        <v>3128</v>
      </c>
      <c r="E6" s="361"/>
      <c r="F6" s="15" t="s">
        <v>237</v>
      </c>
      <c r="G6" s="12"/>
      <c r="H6" s="12"/>
      <c r="I6" s="12"/>
      <c r="J6" s="368">
        <f>SUM(Skriveni!G2:G1561)</f>
        <v>50035376.89100001</v>
      </c>
      <c r="K6" s="368"/>
    </row>
    <row r="7" spans="1:11" ht="3" customHeight="1" x14ac:dyDescent="0.2">
      <c r="A7" s="12"/>
      <c r="B7" s="12"/>
      <c r="C7" s="12"/>
      <c r="D7" s="12"/>
      <c r="E7" s="12"/>
      <c r="F7" s="12"/>
      <c r="G7" s="12"/>
      <c r="H7" s="12"/>
      <c r="I7" s="12"/>
      <c r="J7" s="12"/>
      <c r="K7" s="12"/>
    </row>
    <row r="8" spans="1:11" ht="15" customHeight="1" x14ac:dyDescent="0.2">
      <c r="A8" s="22" t="s">
        <v>3125</v>
      </c>
      <c r="B8" s="27">
        <v>3020550</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21261</v>
      </c>
      <c r="C12" s="357" t="s">
        <v>4294</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33906560969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591</v>
      </c>
      <c r="C22" s="351" t="str">
        <f>IF(B22&gt;0, "Županija: " &amp; LOOKUP(H2,A83:A103,B83:B103) &amp; ", grad/općina: " &amp; LOOKUP(B22,A107:A663,B107:B663),"Šifra grada/općine nije upisana")</f>
        <v>Županija: SPLITSKO-DALMATINSKA, grad/općina: RUNOVIĆI</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2943981</v>
      </c>
      <c r="K39" s="114">
        <f>PRRAS!E12</f>
        <v>3135954</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2921122</v>
      </c>
      <c r="K40" s="117">
        <f>PRRAS!E159</f>
        <v>2915778</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78</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89718</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1451578</v>
      </c>
      <c r="K43" s="114">
        <f>Bil!E13</f>
        <v>1542766</v>
      </c>
    </row>
    <row r="44" spans="1:11" ht="12.95" customHeight="1" x14ac:dyDescent="0.2">
      <c r="A44" s="371"/>
      <c r="B44" s="376" t="str">
        <f>Bil!B74</f>
        <v>Financijska imovina (AOP 064+073+081+112+128+140+157+158)</v>
      </c>
      <c r="C44" s="401"/>
      <c r="D44" s="401"/>
      <c r="E44" s="401"/>
      <c r="F44" s="401"/>
      <c r="G44" s="401"/>
      <c r="H44" s="401"/>
      <c r="I44" s="115">
        <f>Bil!C74</f>
        <v>63</v>
      </c>
      <c r="J44" s="116">
        <f>Bil!D74</f>
        <v>29355</v>
      </c>
      <c r="K44" s="117">
        <f>Bil!E74</f>
        <v>92834</v>
      </c>
    </row>
    <row r="45" spans="1:11" ht="12.95" customHeight="1" x14ac:dyDescent="0.2">
      <c r="A45" s="371"/>
      <c r="B45" s="376" t="str">
        <f>Bil!B174</f>
        <v xml:space="preserve">Obveze (AOP 164+175+176+192+220) </v>
      </c>
      <c r="C45" s="401"/>
      <c r="D45" s="401"/>
      <c r="E45" s="401"/>
      <c r="F45" s="401"/>
      <c r="G45" s="401"/>
      <c r="H45" s="401"/>
      <c r="I45" s="115">
        <f>Bil!C174</f>
        <v>163</v>
      </c>
      <c r="J45" s="116">
        <f>Bil!D174</f>
        <v>75234</v>
      </c>
      <c r="K45" s="117">
        <f>Bil!E174</f>
        <v>53023</v>
      </c>
    </row>
    <row r="46" spans="1:11" ht="12.95" customHeight="1" x14ac:dyDescent="0.2">
      <c r="A46" s="372"/>
      <c r="B46" s="390" t="str">
        <f>Bil!B234</f>
        <v>Vlastiti izvori (224 + 232 - 236 + 240 do 242)</v>
      </c>
      <c r="C46" s="391"/>
      <c r="D46" s="391"/>
      <c r="E46" s="391"/>
      <c r="F46" s="391"/>
      <c r="G46" s="391"/>
      <c r="H46" s="391"/>
      <c r="I46" s="118">
        <f>Bil!C234</f>
        <v>223</v>
      </c>
      <c r="J46" s="119">
        <f>Bil!D234</f>
        <v>1405699</v>
      </c>
      <c r="K46" s="120">
        <f>Bil!E234</f>
        <v>1582577</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2945158</v>
      </c>
      <c r="K50" s="117">
        <f>RasF!E121</f>
        <v>3050263</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2945158</v>
      </c>
      <c r="K51" s="120">
        <f>RasF!E148</f>
        <v>3050263</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75234</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53023</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53023</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145" sqref="E145"/>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12173</v>
      </c>
      <c r="C4" s="414"/>
      <c r="D4" s="414"/>
      <c r="E4" s="415">
        <f>SUM(Skriveni!G2:G976)</f>
        <v>39935234.851000004</v>
      </c>
      <c r="F4" s="416"/>
    </row>
    <row r="5" spans="1:7" s="23" customFormat="1" ht="15" customHeight="1" x14ac:dyDescent="0.2">
      <c r="B5" s="413" t="str">
        <f>"Naziv: "&amp;IF(RefStr!B10&lt;&gt;"",RefStr!B10,"_______________________________________")</f>
        <v>Naziv: OSNOVNA ŠKOLA RUNOVIĆ</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2943981</v>
      </c>
      <c r="E12" s="147">
        <f>E13+E50+E56+E85+E116+E134+E141+E147</f>
        <v>3135954</v>
      </c>
      <c r="F12" s="148">
        <f>IF(D12&lt;&gt;0,IF(E12/D12&gt;=100,"&gt;&gt;100",E12/D12*100),"-")</f>
        <v>106.52086409525062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2531332</v>
      </c>
      <c r="E56" s="147">
        <f>E57+E60+E65+E68+E71+E74+E77+E80</f>
        <v>2697088</v>
      </c>
      <c r="F56" s="150">
        <f t="shared" si="0"/>
        <v>106.5481730567148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300</v>
      </c>
      <c r="E65" s="147">
        <f>SUM(E66:E67)</f>
        <v>340</v>
      </c>
      <c r="F65" s="150">
        <f t="shared" si="0"/>
        <v>113.33333333333333</v>
      </c>
    </row>
    <row r="66" spans="1:6" s="8" customFormat="1" x14ac:dyDescent="0.2">
      <c r="A66" s="145">
        <v>6331</v>
      </c>
      <c r="B66" s="146" t="s">
        <v>3697</v>
      </c>
      <c r="C66" s="345">
        <v>55</v>
      </c>
      <c r="D66" s="149">
        <v>300</v>
      </c>
      <c r="E66" s="149">
        <v>340</v>
      </c>
      <c r="F66" s="148">
        <f t="shared" si="0"/>
        <v>113.33333333333333</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72978</v>
      </c>
      <c r="F68" s="150" t="str">
        <f t="shared" si="0"/>
        <v>-</v>
      </c>
    </row>
    <row r="69" spans="1:6" s="8" customFormat="1" x14ac:dyDescent="0.2">
      <c r="A69" s="145">
        <v>6341</v>
      </c>
      <c r="B69" s="146" t="s">
        <v>3699</v>
      </c>
      <c r="C69" s="345">
        <v>58</v>
      </c>
      <c r="D69" s="149"/>
      <c r="E69" s="149">
        <v>72978</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2531032</v>
      </c>
      <c r="E74" s="147">
        <f>SUM(E75:E76)</f>
        <v>2623770</v>
      </c>
      <c r="F74" s="150">
        <f t="shared" si="0"/>
        <v>103.66403901649603</v>
      </c>
    </row>
    <row r="75" spans="1:6" s="8" customFormat="1" x14ac:dyDescent="0.2">
      <c r="A75" s="145" t="s">
        <v>1142</v>
      </c>
      <c r="B75" s="146" t="s">
        <v>3980</v>
      </c>
      <c r="C75" s="345">
        <v>64</v>
      </c>
      <c r="D75" s="149">
        <v>2531032</v>
      </c>
      <c r="E75" s="149">
        <v>2588770</v>
      </c>
      <c r="F75" s="148">
        <f t="shared" si="0"/>
        <v>102.28120387257056</v>
      </c>
    </row>
    <row r="76" spans="1:6" s="8" customFormat="1" x14ac:dyDescent="0.2">
      <c r="A76" s="145" t="s">
        <v>3981</v>
      </c>
      <c r="B76" s="146" t="s">
        <v>3982</v>
      </c>
      <c r="C76" s="345">
        <v>65</v>
      </c>
      <c r="D76" s="149"/>
      <c r="E76" s="149">
        <v>35000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27</v>
      </c>
      <c r="E85" s="147">
        <f>E86+E94+E101+E109</f>
        <v>26</v>
      </c>
      <c r="F85" s="150">
        <f t="shared" si="1"/>
        <v>96.296296296296291</v>
      </c>
    </row>
    <row r="86" spans="1:6" s="8" customFormat="1" x14ac:dyDescent="0.2">
      <c r="A86" s="145">
        <v>641</v>
      </c>
      <c r="B86" s="146" t="s">
        <v>929</v>
      </c>
      <c r="C86" s="345">
        <v>75</v>
      </c>
      <c r="D86" s="147">
        <f>SUM(D87:D93)</f>
        <v>27</v>
      </c>
      <c r="E86" s="147">
        <f>SUM(E87:E93)</f>
        <v>26</v>
      </c>
      <c r="F86" s="150">
        <f t="shared" si="1"/>
        <v>96.296296296296291</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27</v>
      </c>
      <c r="E88" s="149">
        <v>26</v>
      </c>
      <c r="F88" s="148">
        <f t="shared" si="1"/>
        <v>96.296296296296291</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0</v>
      </c>
      <c r="E116" s="147">
        <f>E117+E122+E130</f>
        <v>0</v>
      </c>
      <c r="F116" s="150" t="str">
        <f t="shared" si="1"/>
        <v>-</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0</v>
      </c>
      <c r="E122" s="147">
        <f>SUM(E123:E129)</f>
        <v>0</v>
      </c>
      <c r="F122" s="150" t="str">
        <f t="shared" si="1"/>
        <v>-</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c r="E127" s="149"/>
      <c r="F127" s="148" t="str">
        <f t="shared" si="1"/>
        <v>-</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7929</v>
      </c>
      <c r="E134" s="147">
        <f>E135+E138</f>
        <v>9638</v>
      </c>
      <c r="F134" s="150">
        <f t="shared" si="1"/>
        <v>121.55378988523142</v>
      </c>
    </row>
    <row r="135" spans="1:6" s="8" customFormat="1" x14ac:dyDescent="0.2">
      <c r="A135" s="145">
        <v>661</v>
      </c>
      <c r="B135" s="146" t="s">
        <v>425</v>
      </c>
      <c r="C135" s="345">
        <v>124</v>
      </c>
      <c r="D135" s="147">
        <f>SUM(D136:D137)</f>
        <v>900</v>
      </c>
      <c r="E135" s="147">
        <f>SUM(E136:E137)</f>
        <v>2900</v>
      </c>
      <c r="F135" s="150">
        <f t="shared" si="1"/>
        <v>322.22222222222223</v>
      </c>
    </row>
    <row r="136" spans="1:6" s="8" customFormat="1" x14ac:dyDescent="0.2">
      <c r="A136" s="145">
        <v>6614</v>
      </c>
      <c r="B136" s="146" t="s">
        <v>3893</v>
      </c>
      <c r="C136" s="345">
        <v>125</v>
      </c>
      <c r="D136" s="149"/>
      <c r="E136" s="149">
        <v>2000</v>
      </c>
      <c r="F136" s="148" t="str">
        <f t="shared" si="1"/>
        <v>-</v>
      </c>
    </row>
    <row r="137" spans="1:6" s="8" customFormat="1" x14ac:dyDescent="0.2">
      <c r="A137" s="145">
        <v>6615</v>
      </c>
      <c r="B137" s="146" t="s">
        <v>3894</v>
      </c>
      <c r="C137" s="345">
        <v>126</v>
      </c>
      <c r="D137" s="149">
        <v>900</v>
      </c>
      <c r="E137" s="149">
        <v>900</v>
      </c>
      <c r="F137" s="148">
        <f t="shared" si="1"/>
        <v>100</v>
      </c>
    </row>
    <row r="138" spans="1:6" s="8" customFormat="1" x14ac:dyDescent="0.2">
      <c r="A138" s="145">
        <v>663</v>
      </c>
      <c r="B138" s="151" t="s">
        <v>426</v>
      </c>
      <c r="C138" s="345">
        <v>127</v>
      </c>
      <c r="D138" s="147">
        <f>SUM(D139:D140)</f>
        <v>7029</v>
      </c>
      <c r="E138" s="147">
        <f>SUM(E139:E140)</f>
        <v>6738</v>
      </c>
      <c r="F138" s="150">
        <f t="shared" si="1"/>
        <v>95.860008536064882</v>
      </c>
    </row>
    <row r="139" spans="1:6" s="8" customFormat="1" x14ac:dyDescent="0.2">
      <c r="A139" s="145">
        <v>6631</v>
      </c>
      <c r="B139" s="146" t="s">
        <v>1502</v>
      </c>
      <c r="C139" s="345">
        <v>128</v>
      </c>
      <c r="D139" s="149">
        <v>7029</v>
      </c>
      <c r="E139" s="149">
        <v>6738</v>
      </c>
      <c r="F139" s="148">
        <f t="shared" si="1"/>
        <v>95.860008536064882</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401255</v>
      </c>
      <c r="E141" s="147">
        <f>E142+E146</f>
        <v>428202</v>
      </c>
      <c r="F141" s="150">
        <f t="shared" si="1"/>
        <v>106.71567955539494</v>
      </c>
    </row>
    <row r="142" spans="1:6" s="8" customFormat="1" ht="24" x14ac:dyDescent="0.2">
      <c r="A142" s="145">
        <v>671</v>
      </c>
      <c r="B142" s="154" t="s">
        <v>1672</v>
      </c>
      <c r="C142" s="345">
        <v>131</v>
      </c>
      <c r="D142" s="147">
        <f>SUM(D143:D145)</f>
        <v>401255</v>
      </c>
      <c r="E142" s="147">
        <f>SUM(E143:E145)</f>
        <v>428202</v>
      </c>
      <c r="F142" s="150">
        <f t="shared" ref="F142:F205" si="2">IF(D142&lt;&gt;0,IF(E142/D142&gt;=100,"&gt;&gt;100",E142/D142*100),"-")</f>
        <v>106.71567955539494</v>
      </c>
    </row>
    <row r="143" spans="1:6" s="8" customFormat="1" x14ac:dyDescent="0.2">
      <c r="A143" s="145">
        <v>6711</v>
      </c>
      <c r="B143" s="146" t="s">
        <v>3582</v>
      </c>
      <c r="C143" s="345">
        <v>132</v>
      </c>
      <c r="D143" s="149">
        <v>378754</v>
      </c>
      <c r="E143" s="149">
        <v>339361</v>
      </c>
      <c r="F143" s="148">
        <f t="shared" si="2"/>
        <v>89.599317762980718</v>
      </c>
    </row>
    <row r="144" spans="1:6" s="8" customFormat="1" x14ac:dyDescent="0.2">
      <c r="A144" s="145">
        <v>6712</v>
      </c>
      <c r="B144" s="151" t="s">
        <v>2276</v>
      </c>
      <c r="C144" s="345">
        <v>133</v>
      </c>
      <c r="D144" s="149">
        <v>22501</v>
      </c>
      <c r="E144" s="149">
        <v>88841</v>
      </c>
      <c r="F144" s="148">
        <f t="shared" si="2"/>
        <v>394.83134082929649</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3438</v>
      </c>
      <c r="E147" s="147">
        <f>E148+E158</f>
        <v>1000</v>
      </c>
      <c r="F147" s="150">
        <f t="shared" si="2"/>
        <v>29.086678301337987</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3438</v>
      </c>
      <c r="E158" s="149">
        <v>1000</v>
      </c>
      <c r="F158" s="148">
        <f t="shared" si="2"/>
        <v>29.086678301337987</v>
      </c>
    </row>
    <row r="159" spans="1:6" s="8" customFormat="1" x14ac:dyDescent="0.2">
      <c r="A159" s="145">
        <v>3</v>
      </c>
      <c r="B159" s="146" t="s">
        <v>430</v>
      </c>
      <c r="C159" s="345">
        <v>148</v>
      </c>
      <c r="D159" s="147">
        <f>D160+D171+D204+D223+D232+D257+D268</f>
        <v>2921122</v>
      </c>
      <c r="E159" s="147">
        <f>E160+E171+E204+E223+E232+E257+E268</f>
        <v>2915778</v>
      </c>
      <c r="F159" s="150">
        <f t="shared" si="2"/>
        <v>99.817056596746042</v>
      </c>
    </row>
    <row r="160" spans="1:6" s="8" customFormat="1" x14ac:dyDescent="0.2">
      <c r="A160" s="145">
        <v>31</v>
      </c>
      <c r="B160" s="146" t="s">
        <v>431</v>
      </c>
      <c r="C160" s="345">
        <v>149</v>
      </c>
      <c r="D160" s="147">
        <f>D161+D166+D167</f>
        <v>2422201</v>
      </c>
      <c r="E160" s="147">
        <f>E161+E166+E167</f>
        <v>2482984</v>
      </c>
      <c r="F160" s="150">
        <f t="shared" si="2"/>
        <v>102.50941189438862</v>
      </c>
    </row>
    <row r="161" spans="1:6" s="8" customFormat="1" x14ac:dyDescent="0.2">
      <c r="A161" s="145">
        <v>311</v>
      </c>
      <c r="B161" s="146" t="s">
        <v>432</v>
      </c>
      <c r="C161" s="345">
        <v>150</v>
      </c>
      <c r="D161" s="147">
        <f>SUM(D162:D165)</f>
        <v>1983713</v>
      </c>
      <c r="E161" s="147">
        <f>SUM(E162:E165)</f>
        <v>2008278</v>
      </c>
      <c r="F161" s="150">
        <f t="shared" si="2"/>
        <v>101.23833437599087</v>
      </c>
    </row>
    <row r="162" spans="1:6" s="8" customFormat="1" x14ac:dyDescent="0.2">
      <c r="A162" s="145">
        <v>3111</v>
      </c>
      <c r="B162" s="146" t="s">
        <v>385</v>
      </c>
      <c r="C162" s="345">
        <v>151</v>
      </c>
      <c r="D162" s="149">
        <v>1971944</v>
      </c>
      <c r="E162" s="149">
        <v>1989968</v>
      </c>
      <c r="F162" s="148">
        <f t="shared" si="2"/>
        <v>100.914021899202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v>11769</v>
      </c>
      <c r="E165" s="149">
        <v>18310</v>
      </c>
      <c r="F165" s="148">
        <f t="shared" si="2"/>
        <v>155.57821395190757</v>
      </c>
    </row>
    <row r="166" spans="1:6" s="8" customFormat="1" x14ac:dyDescent="0.2">
      <c r="A166" s="145">
        <v>312</v>
      </c>
      <c r="B166" s="146" t="s">
        <v>1597</v>
      </c>
      <c r="C166" s="345">
        <v>155</v>
      </c>
      <c r="D166" s="149">
        <v>97114</v>
      </c>
      <c r="E166" s="149">
        <v>129318</v>
      </c>
      <c r="F166" s="148">
        <f t="shared" si="2"/>
        <v>133.16102724632907</v>
      </c>
    </row>
    <row r="167" spans="1:6" s="8" customFormat="1" x14ac:dyDescent="0.2">
      <c r="A167" s="145">
        <v>313</v>
      </c>
      <c r="B167" s="146" t="s">
        <v>2853</v>
      </c>
      <c r="C167" s="345">
        <v>156</v>
      </c>
      <c r="D167" s="147">
        <f>SUM(D168:D170)</f>
        <v>341374</v>
      </c>
      <c r="E167" s="147">
        <f>SUM(E168:E170)</f>
        <v>345388</v>
      </c>
      <c r="F167" s="150">
        <f t="shared" si="2"/>
        <v>101.17583647260776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284433</v>
      </c>
      <c r="E169" s="149">
        <v>311251</v>
      </c>
      <c r="F169" s="148">
        <f t="shared" si="2"/>
        <v>109.42858247812315</v>
      </c>
    </row>
    <row r="170" spans="1:6" s="8" customFormat="1" x14ac:dyDescent="0.2">
      <c r="A170" s="145">
        <v>3133</v>
      </c>
      <c r="B170" s="146" t="s">
        <v>264</v>
      </c>
      <c r="C170" s="345">
        <v>159</v>
      </c>
      <c r="D170" s="149">
        <v>56941</v>
      </c>
      <c r="E170" s="149">
        <v>34137</v>
      </c>
      <c r="F170" s="148">
        <f t="shared" si="2"/>
        <v>59.951528775399098</v>
      </c>
    </row>
    <row r="171" spans="1:6" s="8" customFormat="1" x14ac:dyDescent="0.2">
      <c r="A171" s="145">
        <v>32</v>
      </c>
      <c r="B171" s="146" t="s">
        <v>433</v>
      </c>
      <c r="C171" s="345">
        <v>160</v>
      </c>
      <c r="D171" s="147">
        <f>D172+D177+D185+D195+D196</f>
        <v>486579</v>
      </c>
      <c r="E171" s="147">
        <f>E172+E177+E185+E195+E196</f>
        <v>431569</v>
      </c>
      <c r="F171" s="150">
        <f t="shared" si="2"/>
        <v>88.694538810758374</v>
      </c>
    </row>
    <row r="172" spans="1:6" s="8" customFormat="1" x14ac:dyDescent="0.2">
      <c r="A172" s="145">
        <v>321</v>
      </c>
      <c r="B172" s="146" t="s">
        <v>3359</v>
      </c>
      <c r="C172" s="345">
        <v>161</v>
      </c>
      <c r="D172" s="147">
        <f>SUM(D173:D176)</f>
        <v>127688</v>
      </c>
      <c r="E172" s="147">
        <f>SUM(E173:E176)</f>
        <v>108326</v>
      </c>
      <c r="F172" s="150">
        <f t="shared" si="2"/>
        <v>84.83647641125242</v>
      </c>
    </row>
    <row r="173" spans="1:6" s="8" customFormat="1" x14ac:dyDescent="0.2">
      <c r="A173" s="145">
        <v>3211</v>
      </c>
      <c r="B173" s="146" t="s">
        <v>3243</v>
      </c>
      <c r="C173" s="345">
        <v>162</v>
      </c>
      <c r="D173" s="149">
        <v>11343</v>
      </c>
      <c r="E173" s="149">
        <v>8178</v>
      </c>
      <c r="F173" s="148">
        <f t="shared" si="2"/>
        <v>72.097328749008199</v>
      </c>
    </row>
    <row r="174" spans="1:6" s="8" customFormat="1" x14ac:dyDescent="0.2">
      <c r="A174" s="145">
        <v>3212</v>
      </c>
      <c r="B174" s="146" t="s">
        <v>108</v>
      </c>
      <c r="C174" s="345">
        <v>163</v>
      </c>
      <c r="D174" s="149">
        <v>108832</v>
      </c>
      <c r="E174" s="149">
        <v>90986</v>
      </c>
      <c r="F174" s="148">
        <f t="shared" si="2"/>
        <v>83.602249338429871</v>
      </c>
    </row>
    <row r="175" spans="1:6" s="8" customFormat="1" x14ac:dyDescent="0.2">
      <c r="A175" s="145">
        <v>3213</v>
      </c>
      <c r="B175" s="146" t="s">
        <v>2999</v>
      </c>
      <c r="C175" s="345">
        <v>164</v>
      </c>
      <c r="D175" s="149">
        <v>3035</v>
      </c>
      <c r="E175" s="149">
        <v>6376</v>
      </c>
      <c r="F175" s="148">
        <f t="shared" si="2"/>
        <v>210.08237232289952</v>
      </c>
    </row>
    <row r="176" spans="1:6" s="8" customFormat="1" x14ac:dyDescent="0.2">
      <c r="A176" s="145">
        <v>3214</v>
      </c>
      <c r="B176" s="146" t="s">
        <v>2998</v>
      </c>
      <c r="C176" s="345">
        <v>165</v>
      </c>
      <c r="D176" s="149">
        <v>4478</v>
      </c>
      <c r="E176" s="149">
        <v>2786</v>
      </c>
      <c r="F176" s="148">
        <f t="shared" si="2"/>
        <v>62.215274676194731</v>
      </c>
    </row>
    <row r="177" spans="1:6" s="8" customFormat="1" x14ac:dyDescent="0.2">
      <c r="A177" s="145">
        <v>322</v>
      </c>
      <c r="B177" s="146" t="s">
        <v>3360</v>
      </c>
      <c r="C177" s="345">
        <v>166</v>
      </c>
      <c r="D177" s="147">
        <f>SUM(D178:D184)</f>
        <v>165327</v>
      </c>
      <c r="E177" s="147">
        <f>SUM(E178:E184)</f>
        <v>133194</v>
      </c>
      <c r="F177" s="150">
        <f t="shared" si="2"/>
        <v>80.563973216715965</v>
      </c>
    </row>
    <row r="178" spans="1:6" s="8" customFormat="1" x14ac:dyDescent="0.2">
      <c r="A178" s="145">
        <v>3221</v>
      </c>
      <c r="B178" s="146" t="s">
        <v>3000</v>
      </c>
      <c r="C178" s="345">
        <v>167</v>
      </c>
      <c r="D178" s="149">
        <v>22776</v>
      </c>
      <c r="E178" s="149">
        <v>29659</v>
      </c>
      <c r="F178" s="148">
        <f t="shared" si="2"/>
        <v>130.22040744643485</v>
      </c>
    </row>
    <row r="179" spans="1:6" s="8" customFormat="1" x14ac:dyDescent="0.2">
      <c r="A179" s="145">
        <v>3222</v>
      </c>
      <c r="B179" s="146" t="s">
        <v>3001</v>
      </c>
      <c r="C179" s="345">
        <v>168</v>
      </c>
      <c r="D179" s="149">
        <v>36749</v>
      </c>
      <c r="E179" s="149">
        <v>5231</v>
      </c>
      <c r="F179" s="148">
        <f t="shared" si="2"/>
        <v>14.234400936079894</v>
      </c>
    </row>
    <row r="180" spans="1:6" s="8" customFormat="1" x14ac:dyDescent="0.2">
      <c r="A180" s="145">
        <v>3223</v>
      </c>
      <c r="B180" s="146" t="s">
        <v>3002</v>
      </c>
      <c r="C180" s="345">
        <v>169</v>
      </c>
      <c r="D180" s="149">
        <v>101248</v>
      </c>
      <c r="E180" s="149">
        <v>85813</v>
      </c>
      <c r="F180" s="148">
        <f t="shared" si="2"/>
        <v>84.755254424778755</v>
      </c>
    </row>
    <row r="181" spans="1:6" s="8" customFormat="1" x14ac:dyDescent="0.2">
      <c r="A181" s="145">
        <v>3224</v>
      </c>
      <c r="B181" s="146" t="s">
        <v>2236</v>
      </c>
      <c r="C181" s="345">
        <v>170</v>
      </c>
      <c r="D181" s="149"/>
      <c r="E181" s="149">
        <v>6534</v>
      </c>
      <c r="F181" s="148" t="str">
        <f t="shared" si="2"/>
        <v>-</v>
      </c>
    </row>
    <row r="182" spans="1:6" s="8" customFormat="1" x14ac:dyDescent="0.2">
      <c r="A182" s="145">
        <v>3225</v>
      </c>
      <c r="B182" s="146" t="s">
        <v>504</v>
      </c>
      <c r="C182" s="345">
        <v>171</v>
      </c>
      <c r="D182" s="149">
        <v>4554</v>
      </c>
      <c r="E182" s="149">
        <v>5957</v>
      </c>
      <c r="F182" s="148">
        <f t="shared" si="2"/>
        <v>130.80808080808083</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177276</v>
      </c>
      <c r="E185" s="147">
        <f>SUM(E186:E194)</f>
        <v>166151</v>
      </c>
      <c r="F185" s="150">
        <f t="shared" si="2"/>
        <v>93.724474830208266</v>
      </c>
    </row>
    <row r="186" spans="1:6" s="8" customFormat="1" x14ac:dyDescent="0.2">
      <c r="A186" s="145">
        <v>3231</v>
      </c>
      <c r="B186" s="146" t="s">
        <v>855</v>
      </c>
      <c r="C186" s="345">
        <v>175</v>
      </c>
      <c r="D186" s="149">
        <v>65862</v>
      </c>
      <c r="E186" s="149">
        <v>75332</v>
      </c>
      <c r="F186" s="148">
        <f t="shared" si="2"/>
        <v>114.37854908748595</v>
      </c>
    </row>
    <row r="187" spans="1:6" s="8" customFormat="1" x14ac:dyDescent="0.2">
      <c r="A187" s="145">
        <v>3232</v>
      </c>
      <c r="B187" s="146" t="s">
        <v>3870</v>
      </c>
      <c r="C187" s="345">
        <v>176</v>
      </c>
      <c r="D187" s="149">
        <v>34253</v>
      </c>
      <c r="E187" s="149">
        <v>27290</v>
      </c>
      <c r="F187" s="148">
        <f t="shared" si="2"/>
        <v>79.671853560272083</v>
      </c>
    </row>
    <row r="188" spans="1:6" s="8" customFormat="1" x14ac:dyDescent="0.2">
      <c r="A188" s="145">
        <v>3233</v>
      </c>
      <c r="B188" s="146" t="s">
        <v>3871</v>
      </c>
      <c r="C188" s="345">
        <v>177</v>
      </c>
      <c r="D188" s="149">
        <v>4168</v>
      </c>
      <c r="E188" s="149">
        <v>3520</v>
      </c>
      <c r="F188" s="148">
        <f t="shared" si="2"/>
        <v>84.452975047984651</v>
      </c>
    </row>
    <row r="189" spans="1:6" s="8" customFormat="1" x14ac:dyDescent="0.2">
      <c r="A189" s="145">
        <v>3234</v>
      </c>
      <c r="B189" s="146" t="s">
        <v>3872</v>
      </c>
      <c r="C189" s="345">
        <v>178</v>
      </c>
      <c r="D189" s="149">
        <v>60119</v>
      </c>
      <c r="E189" s="149">
        <v>41866</v>
      </c>
      <c r="F189" s="148">
        <f t="shared" si="2"/>
        <v>69.638550208752633</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5466</v>
      </c>
      <c r="E191" s="149">
        <v>5950</v>
      </c>
      <c r="F191" s="148">
        <f t="shared" si="2"/>
        <v>108.85473838272961</v>
      </c>
    </row>
    <row r="192" spans="1:6" s="8" customFormat="1" x14ac:dyDescent="0.2">
      <c r="A192" s="145">
        <v>3237</v>
      </c>
      <c r="B192" s="146" t="s">
        <v>3875</v>
      </c>
      <c r="C192" s="345">
        <v>181</v>
      </c>
      <c r="D192" s="149"/>
      <c r="E192" s="149">
        <v>8125</v>
      </c>
      <c r="F192" s="148" t="str">
        <f t="shared" si="2"/>
        <v>-</v>
      </c>
    </row>
    <row r="193" spans="1:6" s="8" customFormat="1" x14ac:dyDescent="0.2">
      <c r="A193" s="145">
        <v>3238</v>
      </c>
      <c r="B193" s="146" t="s">
        <v>702</v>
      </c>
      <c r="C193" s="345">
        <v>182</v>
      </c>
      <c r="D193" s="149">
        <v>2195</v>
      </c>
      <c r="E193" s="149">
        <v>295</v>
      </c>
      <c r="F193" s="148">
        <f t="shared" si="2"/>
        <v>13.439635535307518</v>
      </c>
    </row>
    <row r="194" spans="1:6" s="8" customFormat="1" x14ac:dyDescent="0.2">
      <c r="A194" s="145">
        <v>3239</v>
      </c>
      <c r="B194" s="146" t="s">
        <v>703</v>
      </c>
      <c r="C194" s="345">
        <v>183</v>
      </c>
      <c r="D194" s="149">
        <v>5213</v>
      </c>
      <c r="E194" s="149">
        <v>3773</v>
      </c>
      <c r="F194" s="148">
        <f t="shared" si="2"/>
        <v>72.376750431613274</v>
      </c>
    </row>
    <row r="195" spans="1:6" s="8" customFormat="1" x14ac:dyDescent="0.2">
      <c r="A195" s="145">
        <v>324</v>
      </c>
      <c r="B195" s="146" t="s">
        <v>3584</v>
      </c>
      <c r="C195" s="345">
        <v>184</v>
      </c>
      <c r="D195" s="149">
        <v>6210</v>
      </c>
      <c r="E195" s="149"/>
      <c r="F195" s="148">
        <f t="shared" si="2"/>
        <v>0</v>
      </c>
    </row>
    <row r="196" spans="1:6" s="8" customFormat="1" x14ac:dyDescent="0.2">
      <c r="A196" s="145">
        <v>329</v>
      </c>
      <c r="B196" s="146" t="s">
        <v>434</v>
      </c>
      <c r="C196" s="345">
        <v>185</v>
      </c>
      <c r="D196" s="147">
        <f>SUM(D197:D203)</f>
        <v>10078</v>
      </c>
      <c r="E196" s="147">
        <f>SUM(E197:E203)</f>
        <v>23898</v>
      </c>
      <c r="F196" s="150">
        <f t="shared" si="2"/>
        <v>237.13038301250248</v>
      </c>
    </row>
    <row r="197" spans="1:6" s="8" customFormat="1" x14ac:dyDescent="0.2">
      <c r="A197" s="145">
        <v>3291</v>
      </c>
      <c r="B197" s="151" t="s">
        <v>1965</v>
      </c>
      <c r="C197" s="345">
        <v>186</v>
      </c>
      <c r="D197" s="149">
        <v>340</v>
      </c>
      <c r="E197" s="149"/>
      <c r="F197" s="148">
        <f t="shared" si="2"/>
        <v>0</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5393</v>
      </c>
      <c r="E199" s="149">
        <v>4815</v>
      </c>
      <c r="F199" s="148">
        <f t="shared" si="2"/>
        <v>89.282403115149265</v>
      </c>
    </row>
    <row r="200" spans="1:6" s="8" customFormat="1" x14ac:dyDescent="0.2">
      <c r="A200" s="145">
        <v>3294</v>
      </c>
      <c r="B200" s="146" t="s">
        <v>2313</v>
      </c>
      <c r="C200" s="345">
        <v>189</v>
      </c>
      <c r="D200" s="149">
        <v>1100</v>
      </c>
      <c r="E200" s="149">
        <v>750</v>
      </c>
      <c r="F200" s="148">
        <f t="shared" si="2"/>
        <v>68.181818181818173</v>
      </c>
    </row>
    <row r="201" spans="1:6" s="8" customFormat="1" x14ac:dyDescent="0.2">
      <c r="A201" s="145">
        <v>3295</v>
      </c>
      <c r="B201" s="146" t="s">
        <v>3585</v>
      </c>
      <c r="C201" s="345">
        <v>190</v>
      </c>
      <c r="D201" s="149"/>
      <c r="E201" s="149">
        <v>14300</v>
      </c>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3245</v>
      </c>
      <c r="E203" s="149">
        <v>4033</v>
      </c>
      <c r="F203" s="148">
        <f t="shared" si="2"/>
        <v>124.28351309707242</v>
      </c>
    </row>
    <row r="204" spans="1:6" s="8" customFormat="1" x14ac:dyDescent="0.2">
      <c r="A204" s="145">
        <v>34</v>
      </c>
      <c r="B204" s="151" t="s">
        <v>435</v>
      </c>
      <c r="C204" s="345">
        <v>193</v>
      </c>
      <c r="D204" s="147">
        <f>D205+D210+D218</f>
        <v>1766</v>
      </c>
      <c r="E204" s="147">
        <f>E205+E210+E218</f>
        <v>1225</v>
      </c>
      <c r="F204" s="150">
        <f t="shared" si="2"/>
        <v>69.365798414496041</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1766</v>
      </c>
      <c r="E218" s="147">
        <f>SUM(E219:E222)</f>
        <v>1225</v>
      </c>
      <c r="F218" s="150">
        <f t="shared" si="3"/>
        <v>69.365798414496041</v>
      </c>
    </row>
    <row r="219" spans="1:6" s="8" customFormat="1" x14ac:dyDescent="0.2">
      <c r="A219" s="145">
        <v>3431</v>
      </c>
      <c r="B219" s="151" t="s">
        <v>3587</v>
      </c>
      <c r="C219" s="345">
        <v>208</v>
      </c>
      <c r="D219" s="149">
        <v>1766</v>
      </c>
      <c r="E219" s="149">
        <v>1225</v>
      </c>
      <c r="F219" s="148">
        <f t="shared" si="3"/>
        <v>69.365798414496041</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10576</v>
      </c>
      <c r="E257" s="147">
        <f>E258+E264</f>
        <v>0</v>
      </c>
      <c r="F257" s="150">
        <f t="shared" si="3"/>
        <v>0</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10576</v>
      </c>
      <c r="E264" s="147">
        <f>SUM(E265:E267)</f>
        <v>0</v>
      </c>
      <c r="F264" s="150">
        <f t="shared" si="3"/>
        <v>0</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v>10576</v>
      </c>
      <c r="E266" s="149">
        <v>0</v>
      </c>
      <c r="F266" s="148">
        <f t="shared" si="3"/>
        <v>0</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2921122</v>
      </c>
      <c r="E292" s="147">
        <f>E159-E290+E291</f>
        <v>2915778</v>
      </c>
      <c r="F292" s="150">
        <f t="shared" si="4"/>
        <v>99.817056596746042</v>
      </c>
    </row>
    <row r="293" spans="1:6" s="8" customFormat="1" x14ac:dyDescent="0.2">
      <c r="A293" s="145" t="s">
        <v>1215</v>
      </c>
      <c r="B293" s="146" t="s">
        <v>3441</v>
      </c>
      <c r="C293" s="345">
        <v>282</v>
      </c>
      <c r="D293" s="147">
        <f>IF(D12&gt;=D292,D12-D292,0)</f>
        <v>22859</v>
      </c>
      <c r="E293" s="147">
        <f>IF(E12&gt;=E292,E12-E292,0)</f>
        <v>220176</v>
      </c>
      <c r="F293" s="150">
        <f t="shared" si="4"/>
        <v>963.19174067107053</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88541</v>
      </c>
      <c r="E296" s="149">
        <v>85613</v>
      </c>
      <c r="F296" s="148">
        <f t="shared" si="4"/>
        <v>96.693057453609072</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24036</v>
      </c>
      <c r="E353" s="147">
        <f>E354+E366+E399+E403+E405</f>
        <v>134485</v>
      </c>
      <c r="F353" s="150">
        <f t="shared" si="5"/>
        <v>559.51489432517883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24036</v>
      </c>
      <c r="E366" s="147">
        <f>E367+E372+E381+E386+E391+E394</f>
        <v>134485</v>
      </c>
      <c r="F366" s="150">
        <f t="shared" si="6"/>
        <v>559.51489432517883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12501</v>
      </c>
      <c r="E372" s="147">
        <f>SUM(E373:E380)</f>
        <v>33000</v>
      </c>
      <c r="F372" s="150">
        <f t="shared" si="6"/>
        <v>263.97888168946486</v>
      </c>
    </row>
    <row r="373" spans="1:6" s="8" customFormat="1" x14ac:dyDescent="0.2">
      <c r="A373" s="145">
        <v>4221</v>
      </c>
      <c r="B373" s="146" t="s">
        <v>3941</v>
      </c>
      <c r="C373" s="345">
        <v>361</v>
      </c>
      <c r="D373" s="149"/>
      <c r="E373" s="149">
        <v>33000</v>
      </c>
      <c r="F373" s="148" t="str">
        <f t="shared" si="6"/>
        <v>-</v>
      </c>
    </row>
    <row r="374" spans="1:6" s="8" customFormat="1" x14ac:dyDescent="0.2">
      <c r="A374" s="145">
        <v>4222</v>
      </c>
      <c r="B374" s="146" t="s">
        <v>3965</v>
      </c>
      <c r="C374" s="345">
        <v>362</v>
      </c>
      <c r="D374" s="149">
        <v>12501</v>
      </c>
      <c r="E374" s="149"/>
      <c r="F374" s="148">
        <f t="shared" si="6"/>
        <v>0</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11535</v>
      </c>
      <c r="E386" s="147">
        <f>SUM(E387:E390)</f>
        <v>101485</v>
      </c>
      <c r="F386" s="150">
        <f t="shared" si="6"/>
        <v>879.80060684872137</v>
      </c>
    </row>
    <row r="387" spans="1:6" s="8" customFormat="1" x14ac:dyDescent="0.2">
      <c r="A387" s="145">
        <v>4241</v>
      </c>
      <c r="B387" s="146" t="s">
        <v>2886</v>
      </c>
      <c r="C387" s="345">
        <v>375</v>
      </c>
      <c r="D387" s="149">
        <v>11535</v>
      </c>
      <c r="E387" s="149">
        <v>101485</v>
      </c>
      <c r="F387" s="148">
        <f t="shared" si="6"/>
        <v>879.80060684872137</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24036</v>
      </c>
      <c r="E411" s="147">
        <f>IF(E353&gt;=E301, E353-E301, 0)</f>
        <v>134485</v>
      </c>
      <c r="F411" s="150">
        <f t="shared" si="6"/>
        <v>559.51489432517883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2943981</v>
      </c>
      <c r="E415" s="147">
        <f>E12+E301</f>
        <v>3135954</v>
      </c>
      <c r="F415" s="150">
        <f t="shared" si="6"/>
        <v>106.52086409525062</v>
      </c>
    </row>
    <row r="416" spans="1:6" s="8" customFormat="1" x14ac:dyDescent="0.2">
      <c r="A416" s="145" t="s">
        <v>1215</v>
      </c>
      <c r="B416" s="146" t="s">
        <v>1993</v>
      </c>
      <c r="C416" s="345">
        <v>404</v>
      </c>
      <c r="D416" s="147">
        <f>D292+D353</f>
        <v>2945158</v>
      </c>
      <c r="E416" s="147">
        <f>E292+E353</f>
        <v>3050263</v>
      </c>
      <c r="F416" s="150">
        <f t="shared" si="6"/>
        <v>103.5687389267401</v>
      </c>
    </row>
    <row r="417" spans="1:6" s="8" customFormat="1" x14ac:dyDescent="0.2">
      <c r="A417" s="145" t="s">
        <v>1215</v>
      </c>
      <c r="B417" s="146" t="s">
        <v>1994</v>
      </c>
      <c r="C417" s="345">
        <v>405</v>
      </c>
      <c r="D417" s="147">
        <f>IF(D415&gt;=D416,D415-D416,0)</f>
        <v>0</v>
      </c>
      <c r="E417" s="147">
        <f>IF(E415&gt;=E416,E415-E416,0)</f>
        <v>85691</v>
      </c>
      <c r="F417" s="150" t="str">
        <f t="shared" si="6"/>
        <v>-</v>
      </c>
    </row>
    <row r="418" spans="1:6" s="8" customFormat="1" x14ac:dyDescent="0.2">
      <c r="A418" s="145" t="s">
        <v>1215</v>
      </c>
      <c r="B418" s="146" t="s">
        <v>1995</v>
      </c>
      <c r="C418" s="345">
        <v>406</v>
      </c>
      <c r="D418" s="147">
        <f>IF(D416&gt;=D415,D416-D415,0)</f>
        <v>1177</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88541</v>
      </c>
      <c r="E420" s="147">
        <f>IF(E296-E295+E413-E412&gt;=0,E296-E295+E413-E412,0)</f>
        <v>85613</v>
      </c>
      <c r="F420" s="150">
        <f t="shared" si="6"/>
        <v>96.693057453609072</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2943981</v>
      </c>
      <c r="E642" s="147">
        <f>E415+E423</f>
        <v>3135954</v>
      </c>
      <c r="F642" s="148">
        <f t="shared" si="10"/>
        <v>106.52086409525062</v>
      </c>
    </row>
    <row r="643" spans="1:6" s="8" customFormat="1" x14ac:dyDescent="0.2">
      <c r="A643" s="145" t="s">
        <v>1215</v>
      </c>
      <c r="B643" s="146" t="s">
        <v>1246</v>
      </c>
      <c r="C643" s="345">
        <v>630</v>
      </c>
      <c r="D643" s="147">
        <f>D416+D531</f>
        <v>2945158</v>
      </c>
      <c r="E643" s="147">
        <f>E416+E531</f>
        <v>3050263</v>
      </c>
      <c r="F643" s="148">
        <f t="shared" si="10"/>
        <v>103.5687389267401</v>
      </c>
    </row>
    <row r="644" spans="1:6" s="8" customFormat="1" x14ac:dyDescent="0.2">
      <c r="A644" s="145" t="s">
        <v>1215</v>
      </c>
      <c r="B644" s="146" t="s">
        <v>1247</v>
      </c>
      <c r="C644" s="345">
        <v>631</v>
      </c>
      <c r="D644" s="147">
        <f>IF(D642&gt;=D643,D642-D643,0)</f>
        <v>0</v>
      </c>
      <c r="E644" s="147">
        <f>IF(E642&gt;=E643,E642-E643,0)</f>
        <v>85691</v>
      </c>
      <c r="F644" s="148" t="str">
        <f t="shared" si="10"/>
        <v>-</v>
      </c>
    </row>
    <row r="645" spans="1:6" s="8" customFormat="1" x14ac:dyDescent="0.2">
      <c r="A645" s="145" t="s">
        <v>1215</v>
      </c>
      <c r="B645" s="146" t="s">
        <v>1248</v>
      </c>
      <c r="C645" s="345">
        <v>632</v>
      </c>
      <c r="D645" s="147">
        <f>IF(D643&gt;=D642,D643-D642,0)</f>
        <v>1177</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88541</v>
      </c>
      <c r="E647" s="147">
        <f>IF(E420-E419+E641-E640&gt;=0,E420-E419+E641-E640,0)</f>
        <v>85613</v>
      </c>
      <c r="F647" s="148">
        <f t="shared" si="10"/>
        <v>96.693057453609072</v>
      </c>
    </row>
    <row r="648" spans="1:6" s="8" customFormat="1" x14ac:dyDescent="0.2">
      <c r="A648" s="145" t="s">
        <v>1215</v>
      </c>
      <c r="B648" s="146" t="s">
        <v>1251</v>
      </c>
      <c r="C648" s="345">
        <v>635</v>
      </c>
      <c r="D648" s="147">
        <f>IF(D644+D646-D645-D647&gt;=0,D644+D646-D645-D647,0)</f>
        <v>0</v>
      </c>
      <c r="E648" s="147">
        <f>IF(E644+E646-E645-E647&gt;=0,E644+E646-E645-E647,0)</f>
        <v>78</v>
      </c>
      <c r="F648" s="148" t="str">
        <f t="shared" si="10"/>
        <v>-</v>
      </c>
    </row>
    <row r="649" spans="1:6" s="8" customFormat="1" x14ac:dyDescent="0.2">
      <c r="A649" s="145" t="s">
        <v>1215</v>
      </c>
      <c r="B649" s="146" t="s">
        <v>176</v>
      </c>
      <c r="C649" s="345">
        <v>636</v>
      </c>
      <c r="D649" s="147">
        <f>IF(D645+D647-D644-D646&gt;=0,D645+D647-D644-D646,0)</f>
        <v>89718</v>
      </c>
      <c r="E649" s="147">
        <f>IF(E645+E647-E644-E646&gt;=0,E645+E647-E644-E646,0)</f>
        <v>0</v>
      </c>
      <c r="F649" s="148">
        <f t="shared" si="10"/>
        <v>0</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30249</v>
      </c>
      <c r="E652" s="149">
        <v>27858</v>
      </c>
      <c r="F652" s="148">
        <f t="shared" ref="F652:F677" si="11">IF(D652&lt;&gt;0,IF(E652/D652&gt;=100,"&gt;&gt;100",E652/D652*100),"-")</f>
        <v>92.095606466329457</v>
      </c>
    </row>
    <row r="653" spans="1:6" s="8" customFormat="1" x14ac:dyDescent="0.2">
      <c r="A653" s="145" t="s">
        <v>1208</v>
      </c>
      <c r="B653" s="146" t="s">
        <v>2750</v>
      </c>
      <c r="C653" s="345">
        <v>639</v>
      </c>
      <c r="D653" s="149">
        <v>2869767</v>
      </c>
      <c r="E653" s="149">
        <v>359622</v>
      </c>
      <c r="F653" s="148">
        <f t="shared" si="11"/>
        <v>12.53140063287368</v>
      </c>
    </row>
    <row r="654" spans="1:6" s="8" customFormat="1" x14ac:dyDescent="0.2">
      <c r="A654" s="145" t="s">
        <v>1209</v>
      </c>
      <c r="B654" s="146" t="s">
        <v>3586</v>
      </c>
      <c r="C654" s="345">
        <v>640</v>
      </c>
      <c r="D654" s="149">
        <v>2872158</v>
      </c>
      <c r="E654" s="149">
        <v>294650</v>
      </c>
      <c r="F654" s="148">
        <f t="shared" si="11"/>
        <v>10.258836735304952</v>
      </c>
    </row>
    <row r="655" spans="1:6" s="8" customFormat="1" x14ac:dyDescent="0.2">
      <c r="A655" s="145">
        <v>11</v>
      </c>
      <c r="B655" s="146" t="s">
        <v>181</v>
      </c>
      <c r="C655" s="345">
        <v>641</v>
      </c>
      <c r="D655" s="147">
        <f>+D652+D653-D654</f>
        <v>27858</v>
      </c>
      <c r="E655" s="147">
        <f>+E652+E653-E654</f>
        <v>92830</v>
      </c>
      <c r="F655" s="150">
        <f t="shared" si="11"/>
        <v>333.22564433914852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28</v>
      </c>
      <c r="E657" s="149">
        <v>29</v>
      </c>
      <c r="F657" s="148">
        <f t="shared" si="11"/>
        <v>103.57142857142858</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28</v>
      </c>
      <c r="E659" s="149">
        <v>29</v>
      </c>
      <c r="F659" s="148">
        <f t="shared" si="11"/>
        <v>103.57142857142858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v>300</v>
      </c>
      <c r="E664" s="149">
        <v>340</v>
      </c>
      <c r="F664" s="148">
        <f t="shared" si="11"/>
        <v>113.33333333333333</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72978</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2531032</v>
      </c>
      <c r="E679" s="149">
        <v>2588770</v>
      </c>
      <c r="F679" s="148"/>
    </row>
    <row r="680" spans="1:6" s="8" customFormat="1" x14ac:dyDescent="0.2">
      <c r="A680" s="152">
        <v>63622</v>
      </c>
      <c r="B680" s="163" t="s">
        <v>4079</v>
      </c>
      <c r="C680" s="345">
        <v>666</v>
      </c>
      <c r="D680" s="149"/>
      <c r="E680" s="149">
        <v>35000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11886</v>
      </c>
      <c r="E701" s="149">
        <v>11886</v>
      </c>
      <c r="F701" s="148">
        <f>IF(D701&lt;&gt;0,IF(E701/D701&gt;=100,"&gt;&gt;100",E701/D701*100),"-")</f>
        <v>100</v>
      </c>
    </row>
    <row r="702" spans="1:6" s="8" customFormat="1" x14ac:dyDescent="0.2">
      <c r="A702" s="145">
        <v>31215</v>
      </c>
      <c r="B702" s="146" t="s">
        <v>1641</v>
      </c>
      <c r="C702" s="345">
        <v>688</v>
      </c>
      <c r="D702" s="149"/>
      <c r="E702" s="149">
        <v>3641</v>
      </c>
      <c r="F702" s="148" t="str">
        <f>IF(D702&lt;&gt;0,IF(E702/D702&gt;=100,"&gt;&gt;100",E702/D702*100),"-")</f>
        <v>-</v>
      </c>
    </row>
    <row r="703" spans="1:6" s="8" customFormat="1" x14ac:dyDescent="0.2">
      <c r="A703" s="145">
        <v>32121</v>
      </c>
      <c r="B703" s="146" t="s">
        <v>3797</v>
      </c>
      <c r="C703" s="345">
        <v>689</v>
      </c>
      <c r="D703" s="149">
        <v>108832</v>
      </c>
      <c r="E703" s="149">
        <v>90986</v>
      </c>
      <c r="F703" s="148">
        <f>IF(D703&lt;&gt;0,IF(E703/D703&gt;=100,"&gt;&gt;100",E703/D703*100),"-")</f>
        <v>83.602249338429871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5466</v>
      </c>
      <c r="E705" s="149">
        <v>5500</v>
      </c>
      <c r="F705" s="148">
        <f>IF(D705&lt;&gt;0,IF(E705/D705&gt;=100,"&gt;&gt;100",E705/D705*100),"-")</f>
        <v>100.62202707647275</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340</v>
      </c>
      <c r="E710" s="149"/>
      <c r="F710" s="148">
        <f t="shared" ref="F710:F773" si="13">IF(D710&lt;&gt;0,IF(E710/D710&gt;=100,"&gt;&gt;100",E710/D710*100),"-")</f>
        <v>0</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v>10576</v>
      </c>
      <c r="E794" s="149">
        <v>0</v>
      </c>
      <c r="F794" s="148">
        <f t="shared" si="14"/>
        <v>0</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MARIJA PULJIĆ</v>
      </c>
      <c r="D995" s="293"/>
      <c r="E995" s="293"/>
    </row>
    <row r="996" spans="1:5" ht="15" customHeight="1" x14ac:dyDescent="0.2">
      <c r="A996" s="291" t="str">
        <f>IF(RefStr!H27="","Telefon za kontakt: _________________","Telefon za kontakt: " &amp; RefStr!H27)</f>
        <v>Telefon za kontakt: 021849088</v>
      </c>
      <c r="C996" s="292"/>
    </row>
    <row r="997" spans="1:5" ht="15" customHeight="1" x14ac:dyDescent="0.2">
      <c r="A997" s="291" t="str">
        <f>IF(RefStr!H33="","Odgovorna osoba: _____________________________","Odgovorna osoba: " &amp; RefStr!H33)</f>
        <v>Odgovorna osoba: MARIJA BIOČIĆ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38" sqref="E3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12173</v>
      </c>
      <c r="C4" s="414"/>
      <c r="D4" s="414"/>
      <c r="E4" s="415">
        <f>SUM(Skriveni!G977:G1286)</f>
        <v>5604574.2740000002</v>
      </c>
      <c r="F4" s="416"/>
    </row>
    <row r="5" spans="1:6" ht="15" customHeight="1" x14ac:dyDescent="0.2">
      <c r="B5" s="413" t="str">
        <f>"Naziv: "&amp;IF(RefStr!B10&lt;&gt;"",RefStr!B10,"_______________________________________")</f>
        <v>Naziv: OSNOVNA ŠKOLA RUNOVIĆ</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1480933</v>
      </c>
      <c r="E12" s="96">
        <f>E13+E74</f>
        <v>1635600</v>
      </c>
      <c r="F12" s="123">
        <f t="shared" ref="F12:F75" si="0">IF(D12&gt;0,IF(E12/D12&gt;=100,"&gt;&gt;100",E12/D12*100),"-")</f>
        <v>110.44388908883791</v>
      </c>
    </row>
    <row r="13" spans="1:6" s="3" customFormat="1" x14ac:dyDescent="0.2">
      <c r="A13" s="132">
        <v>0</v>
      </c>
      <c r="B13" s="314" t="s">
        <v>521</v>
      </c>
      <c r="C13" s="303">
        <v>2</v>
      </c>
      <c r="D13" s="97">
        <f>D14+D18+D57+D58+D62+D69</f>
        <v>1451578</v>
      </c>
      <c r="E13" s="97">
        <f>E14+E18+E57+E58+E62+E69</f>
        <v>1542766</v>
      </c>
      <c r="F13" s="124">
        <f t="shared" si="0"/>
        <v>106.28199104698473</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1451578</v>
      </c>
      <c r="E18" s="97">
        <f>E19+E25+E35+E41+E47+E51</f>
        <v>1542766</v>
      </c>
      <c r="F18" s="124">
        <f t="shared" si="0"/>
        <v>106.28199104698473</v>
      </c>
    </row>
    <row r="19" spans="1:6" s="3" customFormat="1" x14ac:dyDescent="0.2">
      <c r="A19" s="315" t="s">
        <v>362</v>
      </c>
      <c r="B19" s="314" t="s">
        <v>3928</v>
      </c>
      <c r="C19" s="303">
        <v>8</v>
      </c>
      <c r="D19" s="97">
        <f>SUM(D20:D23)-D24</f>
        <v>1337430</v>
      </c>
      <c r="E19" s="97">
        <f>SUM(E20:E23)-E24</f>
        <v>1311160</v>
      </c>
      <c r="F19" s="124">
        <f t="shared" si="0"/>
        <v>98.035785050432551</v>
      </c>
    </row>
    <row r="20" spans="1:6" s="3" customFormat="1" x14ac:dyDescent="0.2">
      <c r="A20" s="132" t="s">
        <v>363</v>
      </c>
      <c r="B20" s="314" t="s">
        <v>382</v>
      </c>
      <c r="C20" s="303">
        <v>9</v>
      </c>
      <c r="D20" s="94">
        <v>0</v>
      </c>
      <c r="E20" s="94"/>
      <c r="F20" s="125" t="str">
        <f t="shared" si="0"/>
        <v>-</v>
      </c>
    </row>
    <row r="21" spans="1:6" s="3" customFormat="1" x14ac:dyDescent="0.2">
      <c r="A21" s="132" t="s">
        <v>364</v>
      </c>
      <c r="B21" s="314" t="s">
        <v>383</v>
      </c>
      <c r="C21" s="303">
        <v>10</v>
      </c>
      <c r="D21" s="94">
        <v>1893690</v>
      </c>
      <c r="E21" s="94">
        <v>1893690</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556260</v>
      </c>
      <c r="E24" s="94">
        <v>582530</v>
      </c>
      <c r="F24" s="125">
        <f t="shared" si="0"/>
        <v>104.72261172832849</v>
      </c>
    </row>
    <row r="25" spans="1:6" s="3" customFormat="1" x14ac:dyDescent="0.2">
      <c r="A25" s="315" t="s">
        <v>1156</v>
      </c>
      <c r="B25" s="314" t="s">
        <v>1261</v>
      </c>
      <c r="C25" s="303">
        <v>14</v>
      </c>
      <c r="D25" s="97">
        <f>SUM(D26:D33)-D34</f>
        <v>23495</v>
      </c>
      <c r="E25" s="97">
        <f>SUM(E26:E33)-E34</f>
        <v>39468</v>
      </c>
      <c r="F25" s="124">
        <f t="shared" si="0"/>
        <v>167.98467759097679</v>
      </c>
    </row>
    <row r="26" spans="1:6" s="3" customFormat="1" x14ac:dyDescent="0.2">
      <c r="A26" s="132" t="s">
        <v>1157</v>
      </c>
      <c r="B26" s="314" t="s">
        <v>3941</v>
      </c>
      <c r="C26" s="303">
        <v>15</v>
      </c>
      <c r="D26" s="94">
        <v>723260</v>
      </c>
      <c r="E26" s="94">
        <v>756260</v>
      </c>
      <c r="F26" s="125">
        <f t="shared" si="0"/>
        <v>104.56267455686752</v>
      </c>
    </row>
    <row r="27" spans="1:6" s="3" customFormat="1" x14ac:dyDescent="0.2">
      <c r="A27" s="132" t="s">
        <v>1158</v>
      </c>
      <c r="B27" s="314" t="s">
        <v>3965</v>
      </c>
      <c r="C27" s="303">
        <v>16</v>
      </c>
      <c r="D27" s="94">
        <v>22913</v>
      </c>
      <c r="E27" s="94">
        <v>22913</v>
      </c>
      <c r="F27" s="125">
        <f t="shared" si="0"/>
        <v>100</v>
      </c>
    </row>
    <row r="28" spans="1:6" s="3" customFormat="1" x14ac:dyDescent="0.2">
      <c r="A28" s="132" t="s">
        <v>1159</v>
      </c>
      <c r="B28" s="314" t="s">
        <v>3943</v>
      </c>
      <c r="C28" s="303">
        <v>17</v>
      </c>
      <c r="D28" s="94">
        <v>9025</v>
      </c>
      <c r="E28" s="94">
        <v>9025</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6744</v>
      </c>
      <c r="E31" s="94">
        <v>6744</v>
      </c>
      <c r="F31" s="125">
        <f t="shared" si="0"/>
        <v>100</v>
      </c>
    </row>
    <row r="32" spans="1:6" s="3" customFormat="1" x14ac:dyDescent="0.2">
      <c r="A32" s="272" t="s">
        <v>2452</v>
      </c>
      <c r="B32" s="314" t="s">
        <v>3947</v>
      </c>
      <c r="C32" s="303">
        <v>21</v>
      </c>
      <c r="D32" s="94">
        <v>48613</v>
      </c>
      <c r="E32" s="94">
        <v>48613</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787060</v>
      </c>
      <c r="E34" s="94">
        <v>804087</v>
      </c>
      <c r="F34" s="125">
        <f t="shared" si="0"/>
        <v>102.16336746880796</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90653</v>
      </c>
      <c r="E41" s="97">
        <f>SUM(E42:E45)-E46</f>
        <v>192138</v>
      </c>
      <c r="F41" s="124">
        <f t="shared" si="0"/>
        <v>211.94885993844662</v>
      </c>
    </row>
    <row r="42" spans="1:6" s="3" customFormat="1" x14ac:dyDescent="0.2">
      <c r="A42" s="132" t="s">
        <v>2878</v>
      </c>
      <c r="B42" s="314" t="s">
        <v>2886</v>
      </c>
      <c r="C42" s="303">
        <v>31</v>
      </c>
      <c r="D42" s="94">
        <v>94037</v>
      </c>
      <c r="E42" s="94">
        <v>195522</v>
      </c>
      <c r="F42" s="125">
        <f t="shared" si="0"/>
        <v>207.92028669566233</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3384</v>
      </c>
      <c r="E46" s="94">
        <v>3384</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13189</v>
      </c>
      <c r="E60" s="94">
        <v>19146</v>
      </c>
      <c r="F60" s="125">
        <f t="shared" si="0"/>
        <v>145.16642656759419</v>
      </c>
    </row>
    <row r="61" spans="1:6" s="3" customFormat="1" x14ac:dyDescent="0.2">
      <c r="A61" s="132" t="s">
        <v>456</v>
      </c>
      <c r="B61" s="314" t="s">
        <v>617</v>
      </c>
      <c r="C61" s="303">
        <v>50</v>
      </c>
      <c r="D61" s="94">
        <v>13189</v>
      </c>
      <c r="E61" s="94">
        <v>19146</v>
      </c>
      <c r="F61" s="125">
        <f t="shared" si="0"/>
        <v>145.16642656759419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29355</v>
      </c>
      <c r="E74" s="97">
        <f>E75+E84+E92+E123+E139+E151+E168+E169</f>
        <v>92834</v>
      </c>
      <c r="F74" s="124">
        <f t="shared" si="0"/>
        <v>316.24595469255661</v>
      </c>
    </row>
    <row r="75" spans="1:6" s="3" customFormat="1" x14ac:dyDescent="0.2">
      <c r="A75" s="272" t="s">
        <v>2744</v>
      </c>
      <c r="B75" s="314" t="s">
        <v>322</v>
      </c>
      <c r="C75" s="303">
        <v>64</v>
      </c>
      <c r="D75" s="97">
        <f>+D76+D81+D82+D83</f>
        <v>27858</v>
      </c>
      <c r="E75" s="97">
        <f>+E76+E81+E82+E83</f>
        <v>92829</v>
      </c>
      <c r="F75" s="124">
        <f t="shared" si="0"/>
        <v>333.22205470600903</v>
      </c>
    </row>
    <row r="76" spans="1:6" s="3" customFormat="1" x14ac:dyDescent="0.2">
      <c r="A76" s="132" t="s">
        <v>3429</v>
      </c>
      <c r="B76" s="317" t="s">
        <v>1885</v>
      </c>
      <c r="C76" s="303">
        <v>65</v>
      </c>
      <c r="D76" s="97">
        <f>SUM(D77:D80)</f>
        <v>27185</v>
      </c>
      <c r="E76" s="97">
        <f>SUM(E77:E80)</f>
        <v>91686</v>
      </c>
      <c r="F76" s="124">
        <f t="shared" ref="F76:F139" si="1">IF(D76&gt;0,IF(E76/D76&gt;=100,"&gt;&gt;100",E76/D76*100),"-")</f>
        <v>337.26687511495311</v>
      </c>
    </row>
    <row r="77" spans="1:6" s="3" customFormat="1" x14ac:dyDescent="0.2">
      <c r="A77" s="132" t="s">
        <v>1886</v>
      </c>
      <c r="B77" s="314" t="s">
        <v>1887</v>
      </c>
      <c r="C77" s="303">
        <v>66</v>
      </c>
      <c r="D77" s="94">
        <v>0</v>
      </c>
      <c r="E77" s="94"/>
      <c r="F77" s="125" t="str">
        <f t="shared" si="1"/>
        <v>-</v>
      </c>
    </row>
    <row r="78" spans="1:6" s="3" customFormat="1" x14ac:dyDescent="0.2">
      <c r="A78" s="132" t="s">
        <v>1888</v>
      </c>
      <c r="B78" s="314" t="s">
        <v>1889</v>
      </c>
      <c r="C78" s="303">
        <v>67</v>
      </c>
      <c r="D78" s="94">
        <v>27185</v>
      </c>
      <c r="E78" s="94">
        <v>91076</v>
      </c>
      <c r="F78" s="125">
        <f t="shared" si="1"/>
        <v>335.02299061982711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v>610</v>
      </c>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673</v>
      </c>
      <c r="E82" s="94">
        <v>1143</v>
      </c>
      <c r="F82" s="125">
        <f t="shared" si="1"/>
        <v>169.83655274888559</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1493</v>
      </c>
      <c r="E84" s="97">
        <f>+E85+SUM(E88:E91)</f>
        <v>1</v>
      </c>
      <c r="F84" s="124">
        <f t="shared" si="1"/>
        <v>6.6979236436704614E-2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1493</v>
      </c>
      <c r="E91" s="94">
        <v>1</v>
      </c>
      <c r="F91" s="125">
        <f t="shared" si="1"/>
        <v>6.6979236436704614E-2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4</v>
      </c>
      <c r="E151" s="97">
        <f>SUM(E152:E154)+SUM(E162:E166)-E167</f>
        <v>4</v>
      </c>
      <c r="F151" s="124">
        <f t="shared" si="2"/>
        <v>100</v>
      </c>
    </row>
    <row r="152" spans="1:6" s="3" customFormat="1" x14ac:dyDescent="0.2">
      <c r="A152" s="272" t="s">
        <v>1616</v>
      </c>
      <c r="B152" s="314" t="s">
        <v>1617</v>
      </c>
      <c r="C152" s="303">
        <v>141</v>
      </c>
      <c r="D152" s="94">
        <v>4</v>
      </c>
      <c r="E152" s="94">
        <v>4</v>
      </c>
      <c r="F152" s="125">
        <f t="shared" si="2"/>
        <v>100</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1480933</v>
      </c>
      <c r="E173" s="97">
        <f>E174+E234</f>
        <v>1635600</v>
      </c>
      <c r="F173" s="124">
        <f t="shared" si="2"/>
        <v>110.44388908883791</v>
      </c>
    </row>
    <row r="174" spans="1:6" s="3" customFormat="1" x14ac:dyDescent="0.2">
      <c r="A174" s="272" t="s">
        <v>3813</v>
      </c>
      <c r="B174" s="314" t="s">
        <v>1145</v>
      </c>
      <c r="C174" s="303">
        <v>163</v>
      </c>
      <c r="D174" s="97">
        <f>D175+D186+D187+D203+D231</f>
        <v>75234</v>
      </c>
      <c r="E174" s="97">
        <f>E175+E186+E187+E203+E231</f>
        <v>53023</v>
      </c>
      <c r="F174" s="124">
        <f t="shared" si="2"/>
        <v>70.477443708961374</v>
      </c>
    </row>
    <row r="175" spans="1:6" s="3" customFormat="1" x14ac:dyDescent="0.2">
      <c r="A175" s="272" t="s">
        <v>1181</v>
      </c>
      <c r="B175" s="314" t="s">
        <v>1547</v>
      </c>
      <c r="C175" s="303">
        <v>164</v>
      </c>
      <c r="D175" s="97">
        <f>SUM(D176:D178)+SUM(D182:D185)</f>
        <v>75234</v>
      </c>
      <c r="E175" s="97">
        <f>SUM(E176:E178)+SUM(E182:E185)</f>
        <v>48309</v>
      </c>
      <c r="F175" s="124">
        <f t="shared" si="2"/>
        <v>64.211659621979422</v>
      </c>
    </row>
    <row r="176" spans="1:6" s="3" customFormat="1" x14ac:dyDescent="0.2">
      <c r="A176" s="272" t="s">
        <v>1182</v>
      </c>
      <c r="B176" s="314" t="s">
        <v>1183</v>
      </c>
      <c r="C176" s="303">
        <v>165</v>
      </c>
      <c r="D176" s="94"/>
      <c r="E176" s="94">
        <v>1944</v>
      </c>
      <c r="F176" s="125" t="str">
        <f t="shared" si="2"/>
        <v>-</v>
      </c>
    </row>
    <row r="177" spans="1:6" s="3" customFormat="1" x14ac:dyDescent="0.2">
      <c r="A177" s="272" t="s">
        <v>1184</v>
      </c>
      <c r="B177" s="314" t="s">
        <v>1185</v>
      </c>
      <c r="C177" s="303">
        <v>166</v>
      </c>
      <c r="D177" s="94">
        <v>73622</v>
      </c>
      <c r="E177" s="94">
        <v>46103</v>
      </c>
      <c r="F177" s="125">
        <f t="shared" si="2"/>
        <v>62.621227350520229</v>
      </c>
    </row>
    <row r="178" spans="1:6" s="3" customFormat="1" x14ac:dyDescent="0.2">
      <c r="A178" s="272" t="s">
        <v>1186</v>
      </c>
      <c r="B178" s="317" t="s">
        <v>2842</v>
      </c>
      <c r="C178" s="303">
        <v>167</v>
      </c>
      <c r="D178" s="97">
        <f>SUM(D179:D181)</f>
        <v>129</v>
      </c>
      <c r="E178" s="97">
        <f>SUM(E179:E181)</f>
        <v>262</v>
      </c>
      <c r="F178" s="124">
        <f t="shared" si="2"/>
        <v>203.10077519379846</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129</v>
      </c>
      <c r="E181" s="94">
        <v>262</v>
      </c>
      <c r="F181" s="125">
        <f t="shared" si="2"/>
        <v>203.10077519379846</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1483</v>
      </c>
      <c r="E185" s="94"/>
      <c r="F185" s="125">
        <f t="shared" si="2"/>
        <v>0</v>
      </c>
    </row>
    <row r="186" spans="1:6" s="3" customFormat="1" x14ac:dyDescent="0.2">
      <c r="A186" s="272" t="s">
        <v>3033</v>
      </c>
      <c r="B186" s="314" t="s">
        <v>3034</v>
      </c>
      <c r="C186" s="303">
        <v>175</v>
      </c>
      <c r="D186" s="94"/>
      <c r="E186" s="94">
        <v>4714</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1405699</v>
      </c>
      <c r="E234" s="97">
        <f>+E235+E243-E247+E251+E252+E253</f>
        <v>1582577</v>
      </c>
      <c r="F234" s="124">
        <f t="shared" si="3"/>
        <v>112.58292137932801</v>
      </c>
    </row>
    <row r="235" spans="1:6" s="3" customFormat="1" x14ac:dyDescent="0.2">
      <c r="A235" s="132" t="s">
        <v>1279</v>
      </c>
      <c r="B235" s="314" t="s">
        <v>3395</v>
      </c>
      <c r="C235" s="303">
        <v>224</v>
      </c>
      <c r="D235" s="97">
        <f>D236-D239</f>
        <v>1481579</v>
      </c>
      <c r="E235" s="97">
        <f>E236-E239</f>
        <v>1572766</v>
      </c>
      <c r="F235" s="124">
        <f t="shared" si="3"/>
        <v>106.15471736572941</v>
      </c>
    </row>
    <row r="236" spans="1:6" s="3" customFormat="1" x14ac:dyDescent="0.2">
      <c r="A236" s="132" t="s">
        <v>1280</v>
      </c>
      <c r="B236" s="314" t="s">
        <v>3396</v>
      </c>
      <c r="C236" s="303">
        <v>225</v>
      </c>
      <c r="D236" s="97">
        <f>SUM(D237:D238)</f>
        <v>1481579</v>
      </c>
      <c r="E236" s="97">
        <f>SUM(E237:E238)</f>
        <v>1572766</v>
      </c>
      <c r="F236" s="124">
        <f t="shared" si="3"/>
        <v>106.15471736572941</v>
      </c>
    </row>
    <row r="237" spans="1:6" s="3" customFormat="1" x14ac:dyDescent="0.2">
      <c r="A237" s="132" t="s">
        <v>1281</v>
      </c>
      <c r="B237" s="314" t="s">
        <v>1282</v>
      </c>
      <c r="C237" s="303">
        <v>226</v>
      </c>
      <c r="D237" s="94">
        <v>1168046</v>
      </c>
      <c r="E237" s="94">
        <v>1259233</v>
      </c>
      <c r="F237" s="125">
        <f t="shared" si="3"/>
        <v>107.80679870484553</v>
      </c>
    </row>
    <row r="238" spans="1:6" s="3" customFormat="1" x14ac:dyDescent="0.2">
      <c r="A238" s="132" t="s">
        <v>1283</v>
      </c>
      <c r="B238" s="314" t="s">
        <v>1284</v>
      </c>
      <c r="C238" s="303">
        <v>227</v>
      </c>
      <c r="D238" s="94">
        <v>313533</v>
      </c>
      <c r="E238" s="94">
        <v>313533</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85690</v>
      </c>
      <c r="F243" s="124" t="str">
        <f t="shared" si="3"/>
        <v>-</v>
      </c>
    </row>
    <row r="244" spans="1:6" s="3" customFormat="1" x14ac:dyDescent="0.2">
      <c r="A244" s="132" t="s">
        <v>2861</v>
      </c>
      <c r="B244" s="314" t="s">
        <v>4121</v>
      </c>
      <c r="C244" s="303">
        <v>233</v>
      </c>
      <c r="D244" s="94"/>
      <c r="E244" s="94">
        <v>0</v>
      </c>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v>85690</v>
      </c>
      <c r="F246" s="125" t="str">
        <f t="shared" si="3"/>
        <v>-</v>
      </c>
    </row>
    <row r="247" spans="1:6" s="3" customFormat="1" x14ac:dyDescent="0.2">
      <c r="A247" s="132" t="s">
        <v>2806</v>
      </c>
      <c r="B247" s="314" t="s">
        <v>3399</v>
      </c>
      <c r="C247" s="303">
        <v>236</v>
      </c>
      <c r="D247" s="97">
        <f>SUM(D248:D250)</f>
        <v>89718</v>
      </c>
      <c r="E247" s="97">
        <f>SUM(E248:E250)</f>
        <v>85613</v>
      </c>
      <c r="F247" s="124">
        <f t="shared" si="3"/>
        <v>95.424552486680497</v>
      </c>
    </row>
    <row r="248" spans="1:6" s="3" customFormat="1" x14ac:dyDescent="0.2">
      <c r="A248" s="132" t="s">
        <v>2927</v>
      </c>
      <c r="B248" s="314" t="s">
        <v>2807</v>
      </c>
      <c r="C248" s="303">
        <v>237</v>
      </c>
      <c r="D248" s="94">
        <v>53338</v>
      </c>
      <c r="E248" s="94">
        <v>85613</v>
      </c>
      <c r="F248" s="125">
        <f t="shared" si="3"/>
        <v>160.51033034609472</v>
      </c>
    </row>
    <row r="249" spans="1:6" s="3" customFormat="1" x14ac:dyDescent="0.2">
      <c r="A249" s="132" t="s">
        <v>2593</v>
      </c>
      <c r="B249" s="317" t="s">
        <v>2808</v>
      </c>
      <c r="C249" s="303">
        <v>238</v>
      </c>
      <c r="D249" s="94">
        <v>36380</v>
      </c>
      <c r="E249" s="94"/>
      <c r="F249" s="125">
        <f t="shared" si="3"/>
        <v>0</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v>13838</v>
      </c>
      <c r="E253" s="94">
        <v>9734</v>
      </c>
      <c r="F253" s="125">
        <f t="shared" si="3"/>
        <v>70.342535048417403</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4</v>
      </c>
      <c r="E260" s="94">
        <v>4</v>
      </c>
      <c r="F260" s="125">
        <f t="shared" si="4"/>
        <v>100</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75234</v>
      </c>
      <c r="E287" s="94">
        <v>48309</v>
      </c>
      <c r="F287" s="125">
        <f t="shared" si="4"/>
        <v>64.211659621979422</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v>4714</v>
      </c>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MARIJA PULJIĆ</v>
      </c>
      <c r="B325" s="291"/>
      <c r="D325" s="293"/>
      <c r="E325" s="293"/>
      <c r="F325" s="291"/>
      <c r="G325" s="307"/>
    </row>
    <row r="326" spans="1:7" s="292" customFormat="1" ht="15" customHeight="1" x14ac:dyDescent="0.2">
      <c r="A326" s="291" t="str">
        <f>IF(RefStr!H27="","Telefon za kontakt: _________________","Telefon za kontakt: " &amp; RefStr!H27)</f>
        <v>Telefon za kontakt: 021849088</v>
      </c>
      <c r="B326" s="291"/>
      <c r="F326" s="291"/>
      <c r="G326" s="307"/>
    </row>
    <row r="327" spans="1:7" s="292" customFormat="1" ht="15" customHeight="1" x14ac:dyDescent="0.2">
      <c r="A327" s="291" t="str">
        <f>IF(RefStr!H33="","Odgovorna osoba: _____________________________","Odgovorna osoba: " &amp; RefStr!H33)</f>
        <v>Odgovorna osoba: MARIJA BIOČIĆ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6" sqref="E12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12173</v>
      </c>
      <c r="C4" s="414"/>
      <c r="D4" s="414"/>
      <c r="E4" s="415">
        <f>SUM(Skriveni!G1287:G1423)</f>
        <v>4260517.1640000008</v>
      </c>
      <c r="F4" s="416"/>
    </row>
    <row r="5" spans="1:6" ht="15" customHeight="1" x14ac:dyDescent="0.2">
      <c r="B5" s="413" t="str">
        <f>"Naziv: "&amp;IF(RefStr!B10&lt;&gt;"",RefStr!B10,"_______________________________________")</f>
        <v>Naziv: OSNOVNA ŠKOLA RUNOVIĆ</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2945158</v>
      </c>
      <c r="E121" s="97">
        <f>E122+E125+E128+E129+SUM(E132:E135)</f>
        <v>3050263</v>
      </c>
      <c r="F121" s="125">
        <f t="shared" si="1"/>
        <v>103.5687389267401</v>
      </c>
    </row>
    <row r="122" spans="1:6" s="3" customFormat="1" x14ac:dyDescent="0.2">
      <c r="A122" s="132" t="s">
        <v>2919</v>
      </c>
      <c r="B122" s="105" t="s">
        <v>3973</v>
      </c>
      <c r="C122" s="303">
        <v>111</v>
      </c>
      <c r="D122" s="97">
        <f>SUM(D123:D124)</f>
        <v>2945158</v>
      </c>
      <c r="E122" s="97">
        <f>SUM(E123:E124)</f>
        <v>3050263</v>
      </c>
      <c r="F122" s="125">
        <f t="shared" si="1"/>
        <v>103.5687389267401</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2945158</v>
      </c>
      <c r="E124" s="94">
        <v>3050263</v>
      </c>
      <c r="F124" s="125">
        <f t="shared" si="1"/>
        <v>103.5687389267401</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2945158</v>
      </c>
      <c r="E148" s="107">
        <f>E12+E29+E35+E42+E82+E89+E96+E114+E121+E136</f>
        <v>3050263</v>
      </c>
      <c r="F148" s="126">
        <f t="shared" si="2"/>
        <v>103.5687389267401</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MARIJA PULJIĆ</v>
      </c>
      <c r="B151" s="291"/>
      <c r="D151" s="293"/>
      <c r="E151" s="293"/>
      <c r="F151" s="291"/>
      <c r="G151" s="307"/>
    </row>
    <row r="152" spans="1:7" s="292" customFormat="1" ht="15" customHeight="1" x14ac:dyDescent="0.2">
      <c r="A152" s="291" t="str">
        <f>IF(RefStr!H27="","Telefon za kontakt: _________________","Telefon za kontakt: " &amp; RefStr!H27)</f>
        <v>Telefon za kontakt: 021849088</v>
      </c>
      <c r="B152" s="291"/>
      <c r="E152" s="291"/>
      <c r="F152" s="291"/>
      <c r="G152" s="307"/>
    </row>
    <row r="153" spans="1:7" s="292" customFormat="1" ht="15" customHeight="1" x14ac:dyDescent="0.2">
      <c r="A153" s="291" t="str">
        <f>IF(RefStr!H33="","Odgovorna osoba: _____________________________","Odgovorna osoba: " &amp; RefStr!H33)</f>
        <v>Odgovorna osoba: MARIJA BIOČIĆ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1"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12173</v>
      </c>
      <c r="C4" s="450"/>
      <c r="D4" s="415">
        <f>SUM(Skriveni!G1424:G1467)</f>
        <v>0</v>
      </c>
      <c r="E4" s="416"/>
    </row>
    <row r="5" spans="1:6" ht="15" customHeight="1" x14ac:dyDescent="0.2">
      <c r="B5" s="413" t="str">
        <f>"Naziv: "&amp;IF(RefStr!B10&lt;&gt;"",RefStr!B10,"_______________________________________")</f>
        <v>Naziv: OSNOVNA ŠKOLA RUNOVIĆ</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MARIJA PULJIĆ</v>
      </c>
      <c r="B59" s="291"/>
      <c r="D59" s="293"/>
      <c r="E59" s="293"/>
      <c r="F59" s="291"/>
      <c r="G59" s="307"/>
    </row>
    <row r="60" spans="1:7" s="292" customFormat="1" ht="15" customHeight="1" x14ac:dyDescent="0.2">
      <c r="A60" s="291" t="str">
        <f>IF(RefStr!H27="","Telefon za kontakt: _________________","Telefon za kontakt: " &amp; RefStr!H27)</f>
        <v>Telefon za kontakt: 021849088</v>
      </c>
      <c r="B60" s="291"/>
      <c r="F60" s="291"/>
      <c r="G60" s="307"/>
    </row>
    <row r="61" spans="1:7" s="292" customFormat="1" ht="15" customHeight="1" x14ac:dyDescent="0.2">
      <c r="A61" s="291" t="str">
        <f>IF(RefStr!H33="","Odgovorna osoba: _____________________________","Odgovorna osoba: " &amp; RefStr!H33)</f>
        <v>Odgovorna osoba: MARIJA BIOČIĆ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69" sqref="D69"/>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12173</v>
      </c>
      <c r="C4" s="415">
        <f>SUM(Skriveni!G1468:G1561)</f>
        <v>235050.60199999998</v>
      </c>
      <c r="D4" s="416"/>
    </row>
    <row r="5" spans="1:5" s="23" customFormat="1" ht="15" customHeight="1" x14ac:dyDescent="0.2">
      <c r="B5" s="98" t="str">
        <f>"Naziv: "&amp;IF(RefStr!B10&lt;&gt;"",RefStr!B10,"_______________________________________")</f>
        <v>Naziv: OSNOVNA ŠKOLA RUNOVIĆ</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75234</v>
      </c>
    </row>
    <row r="13" spans="1:5" s="2" customFormat="1" x14ac:dyDescent="0.2">
      <c r="A13" s="270"/>
      <c r="B13" s="271" t="s">
        <v>2062</v>
      </c>
      <c r="C13" s="264">
        <v>2</v>
      </c>
      <c r="D13" s="140">
        <f>D14+D15+D23+D24</f>
        <v>3049863</v>
      </c>
    </row>
    <row r="14" spans="1:5" s="2" customFormat="1" x14ac:dyDescent="0.2">
      <c r="A14" s="270"/>
      <c r="B14" s="271" t="s">
        <v>4041</v>
      </c>
      <c r="C14" s="264">
        <v>3</v>
      </c>
      <c r="D14" s="141"/>
    </row>
    <row r="15" spans="1:5" s="2" customFormat="1" x14ac:dyDescent="0.2">
      <c r="A15" s="270" t="s">
        <v>1181</v>
      </c>
      <c r="B15" s="271" t="s">
        <v>3078</v>
      </c>
      <c r="C15" s="264">
        <v>4</v>
      </c>
      <c r="D15" s="140">
        <f>SUM(D16:D22)</f>
        <v>2914160</v>
      </c>
    </row>
    <row r="16" spans="1:5" s="2" customFormat="1" x14ac:dyDescent="0.2">
      <c r="A16" s="272" t="s">
        <v>1182</v>
      </c>
      <c r="B16" s="273" t="s">
        <v>1183</v>
      </c>
      <c r="C16" s="264">
        <v>5</v>
      </c>
      <c r="D16" s="141">
        <v>2485553</v>
      </c>
    </row>
    <row r="17" spans="1:4" s="2" customFormat="1" x14ac:dyDescent="0.2">
      <c r="A17" s="272" t="s">
        <v>1184</v>
      </c>
      <c r="B17" s="273" t="s">
        <v>1185</v>
      </c>
      <c r="C17" s="264">
        <v>6</v>
      </c>
      <c r="D17" s="141">
        <v>424681</v>
      </c>
    </row>
    <row r="18" spans="1:4" s="2" customFormat="1" x14ac:dyDescent="0.2">
      <c r="A18" s="272" t="s">
        <v>1186</v>
      </c>
      <c r="B18" s="273" t="s">
        <v>1187</v>
      </c>
      <c r="C18" s="264">
        <v>7</v>
      </c>
      <c r="D18" s="141">
        <v>1358</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2568</v>
      </c>
    </row>
    <row r="23" spans="1:4" s="2" customFormat="1" x14ac:dyDescent="0.2">
      <c r="A23" s="270" t="s">
        <v>3033</v>
      </c>
      <c r="B23" s="271" t="s">
        <v>3034</v>
      </c>
      <c r="C23" s="264">
        <v>12</v>
      </c>
      <c r="D23" s="141">
        <v>135703</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3072074</v>
      </c>
    </row>
    <row r="31" spans="1:4" s="2" customFormat="1" x14ac:dyDescent="0.2">
      <c r="A31" s="272"/>
      <c r="B31" s="271" t="s">
        <v>4041</v>
      </c>
      <c r="C31" s="264">
        <v>20</v>
      </c>
      <c r="D31" s="141"/>
    </row>
    <row r="32" spans="1:4" s="2" customFormat="1" x14ac:dyDescent="0.2">
      <c r="A32" s="270" t="s">
        <v>1181</v>
      </c>
      <c r="B32" s="271" t="s">
        <v>3081</v>
      </c>
      <c r="C32" s="264">
        <v>21</v>
      </c>
      <c r="D32" s="140">
        <f>SUM(D33:D39)</f>
        <v>2941085</v>
      </c>
    </row>
    <row r="33" spans="1:4" s="2" customFormat="1" x14ac:dyDescent="0.2">
      <c r="A33" s="272" t="s">
        <v>1182</v>
      </c>
      <c r="B33" s="273" t="s">
        <v>1183</v>
      </c>
      <c r="C33" s="264">
        <v>22</v>
      </c>
      <c r="D33" s="141">
        <v>2483609</v>
      </c>
    </row>
    <row r="34" spans="1:4" s="2" customFormat="1" x14ac:dyDescent="0.2">
      <c r="A34" s="272" t="s">
        <v>1184</v>
      </c>
      <c r="B34" s="273" t="s">
        <v>1185</v>
      </c>
      <c r="C34" s="264">
        <v>23</v>
      </c>
      <c r="D34" s="141">
        <v>452200</v>
      </c>
    </row>
    <row r="35" spans="1:4" s="2" customFormat="1" x14ac:dyDescent="0.2">
      <c r="A35" s="272" t="s">
        <v>1186</v>
      </c>
      <c r="B35" s="273" t="s">
        <v>1187</v>
      </c>
      <c r="C35" s="264">
        <v>24</v>
      </c>
      <c r="D35" s="141">
        <v>1225</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4051</v>
      </c>
    </row>
    <row r="40" spans="1:4" s="2" customFormat="1" x14ac:dyDescent="0.2">
      <c r="A40" s="275" t="s">
        <v>3033</v>
      </c>
      <c r="B40" s="271" t="s">
        <v>3034</v>
      </c>
      <c r="C40" s="264">
        <v>29</v>
      </c>
      <c r="D40" s="141">
        <v>130989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53023</v>
      </c>
    </row>
    <row r="48" spans="1:4" s="2" customFormat="1" x14ac:dyDescent="0.2">
      <c r="A48" s="278"/>
      <c r="B48" s="271" t="s">
        <v>3084</v>
      </c>
      <c r="C48" s="264">
        <v>37</v>
      </c>
      <c r="D48" s="140">
        <f>D49+D54+D90+D95</f>
        <v>53023</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48309</v>
      </c>
    </row>
    <row r="55" spans="1:4" s="2" customFormat="1" x14ac:dyDescent="0.2">
      <c r="A55" s="270" t="s">
        <v>1182</v>
      </c>
      <c r="B55" s="271" t="s">
        <v>3087</v>
      </c>
      <c r="C55" s="264">
        <v>44</v>
      </c>
      <c r="D55" s="140">
        <f>SUM(D56:D59)</f>
        <v>1944</v>
      </c>
    </row>
    <row r="56" spans="1:4" s="2" customFormat="1" x14ac:dyDescent="0.2">
      <c r="A56" s="276"/>
      <c r="B56" s="273" t="s">
        <v>1568</v>
      </c>
      <c r="C56" s="264">
        <v>45</v>
      </c>
      <c r="D56" s="141">
        <v>1944</v>
      </c>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46103</v>
      </c>
    </row>
    <row r="61" spans="1:4" s="2" customFormat="1" x14ac:dyDescent="0.2">
      <c r="A61" s="272"/>
      <c r="B61" s="273" t="s">
        <v>1568</v>
      </c>
      <c r="C61" s="264">
        <v>50</v>
      </c>
      <c r="D61" s="141">
        <v>46103</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262</v>
      </c>
    </row>
    <row r="66" spans="1:4" s="2" customFormat="1" x14ac:dyDescent="0.2">
      <c r="A66" s="276"/>
      <c r="B66" s="273" t="s">
        <v>1568</v>
      </c>
      <c r="C66" s="264">
        <v>55</v>
      </c>
      <c r="D66" s="141">
        <v>262</v>
      </c>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4714</v>
      </c>
    </row>
    <row r="91" spans="1:4" s="2" customFormat="1" x14ac:dyDescent="0.2">
      <c r="A91" s="270"/>
      <c r="B91" s="273" t="s">
        <v>1568</v>
      </c>
      <c r="C91" s="264">
        <v>80</v>
      </c>
      <c r="D91" s="141">
        <v>4714</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v>0</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MARIJA PULJIĆ</v>
      </c>
      <c r="B109" s="291"/>
      <c r="C109" s="293"/>
      <c r="D109" s="293"/>
      <c r="E109" s="291"/>
    </row>
    <row r="110" spans="1:5" s="292" customFormat="1" ht="15" customHeight="1" x14ac:dyDescent="0.2">
      <c r="A110" s="291" t="str">
        <f>IF(RefStr!H27="","Telefon za kontakt: _________________","Telefon za kontakt: " &amp; RefStr!H27)</f>
        <v>Telefon za kontakt: 021849088</v>
      </c>
      <c r="B110" s="291"/>
      <c r="E110" s="291"/>
    </row>
    <row r="111" spans="1:5" s="292" customFormat="1" ht="15" customHeight="1" x14ac:dyDescent="0.2">
      <c r="A111" s="291" t="str">
        <f>IF(RefStr!H33="","Odgovorna osoba: _____________________________","Odgovorna osoba: " &amp; RefStr!H33)</f>
        <v>Odgovorna osoba: MARIJA BIOČIĆ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6"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12173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0</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Marija</cp:lastModifiedBy>
  <cp:lastPrinted>2017-06-30T07:15:16Z</cp:lastPrinted>
  <dcterms:created xsi:type="dcterms:W3CDTF">2001-11-21T09:32:18Z</dcterms:created>
  <dcterms:modified xsi:type="dcterms:W3CDTF">2019-01-25T10:27:38Z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